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111" documentId="11_AD4D066CA252ABEACE02EC368397EA8073EEDF01" xr6:coauthVersionLast="41" xr6:coauthVersionMax="41" xr10:uidLastSave="{D1C3E8DA-F05A-4311-A120-107D57D6A208}"/>
  <bookViews>
    <workbookView xWindow="28680" yWindow="-120" windowWidth="29040" windowHeight="16440" xr2:uid="{00000000-000D-0000-FFFF-FFFF00000000}"/>
  </bookViews>
  <sheets>
    <sheet name="Shear modulus" sheetId="1" r:id="rId1"/>
    <sheet name="Normal stiffn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" i="2" l="1"/>
  <c r="S1" i="2"/>
  <c r="P5" i="2"/>
  <c r="E5" i="1" l="1"/>
  <c r="B1" i="2" l="1"/>
  <c r="F5" i="2" s="1"/>
  <c r="B27" i="2"/>
  <c r="B25" i="2"/>
  <c r="E29" i="2"/>
  <c r="P25" i="2"/>
  <c r="I25" i="2"/>
  <c r="L24" i="2" s="1"/>
  <c r="E30" i="2"/>
  <c r="P24" i="2"/>
  <c r="O24" i="2"/>
  <c r="E24" i="2"/>
  <c r="P23" i="2"/>
  <c r="O23" i="2"/>
  <c r="E23" i="2"/>
  <c r="P22" i="2"/>
  <c r="O22" i="2"/>
  <c r="E22" i="2"/>
  <c r="P21" i="2"/>
  <c r="O21" i="2"/>
  <c r="E21" i="2"/>
  <c r="P20" i="2"/>
  <c r="O20" i="2"/>
  <c r="E20" i="2"/>
  <c r="P19" i="2"/>
  <c r="O19" i="2"/>
  <c r="E19" i="2"/>
  <c r="P18" i="2"/>
  <c r="O18" i="2"/>
  <c r="E18" i="2"/>
  <c r="P17" i="2"/>
  <c r="O17" i="2"/>
  <c r="E17" i="2"/>
  <c r="P16" i="2"/>
  <c r="O16" i="2"/>
  <c r="E16" i="2"/>
  <c r="P15" i="2"/>
  <c r="O15" i="2"/>
  <c r="E15" i="2"/>
  <c r="P14" i="2"/>
  <c r="O14" i="2"/>
  <c r="E14" i="2"/>
  <c r="P13" i="2"/>
  <c r="O13" i="2"/>
  <c r="E13" i="2"/>
  <c r="P12" i="2"/>
  <c r="O12" i="2"/>
  <c r="E12" i="2"/>
  <c r="P11" i="2"/>
  <c r="O11" i="2"/>
  <c r="E11" i="2"/>
  <c r="P10" i="2"/>
  <c r="O10" i="2"/>
  <c r="E10" i="2"/>
  <c r="P9" i="2"/>
  <c r="O9" i="2"/>
  <c r="E9" i="2"/>
  <c r="P8" i="2"/>
  <c r="O8" i="2"/>
  <c r="E8" i="2"/>
  <c r="P7" i="2"/>
  <c r="O7" i="2"/>
  <c r="E7" i="2"/>
  <c r="P6" i="2"/>
  <c r="O6" i="2"/>
  <c r="E6" i="2"/>
  <c r="O5" i="2"/>
  <c r="E5" i="2"/>
  <c r="T30" i="2"/>
  <c r="L1" i="2"/>
  <c r="I1" i="2"/>
  <c r="E1" i="2"/>
  <c r="F30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5" i="1"/>
  <c r="P25" i="1"/>
  <c r="S1" i="1"/>
  <c r="P1" i="1"/>
  <c r="L8" i="1"/>
  <c r="L12" i="1"/>
  <c r="L16" i="1"/>
  <c r="L20" i="1"/>
  <c r="L24" i="1"/>
  <c r="L28" i="1"/>
  <c r="I25" i="1"/>
  <c r="L6" i="1" s="1"/>
  <c r="L1" i="1"/>
  <c r="I1" i="1"/>
  <c r="H27" i="1" s="1"/>
  <c r="H28" i="1" s="1"/>
  <c r="E1" i="1"/>
  <c r="B1" i="1"/>
  <c r="E11" i="1"/>
  <c r="E19" i="1"/>
  <c r="E27" i="1"/>
  <c r="B25" i="1"/>
  <c r="E8" i="1" s="1"/>
  <c r="M5" i="1" l="1"/>
  <c r="M27" i="1"/>
  <c r="M23" i="1"/>
  <c r="M19" i="1"/>
  <c r="M15" i="1"/>
  <c r="M11" i="1"/>
  <c r="M7" i="1"/>
  <c r="L29" i="1"/>
  <c r="L25" i="1"/>
  <c r="L21" i="1"/>
  <c r="L17" i="1"/>
  <c r="L13" i="1"/>
  <c r="L9" i="1"/>
  <c r="M30" i="1"/>
  <c r="M26" i="1"/>
  <c r="M22" i="1"/>
  <c r="M18" i="1"/>
  <c r="M14" i="1"/>
  <c r="M10" i="1"/>
  <c r="M6" i="1"/>
  <c r="M29" i="1"/>
  <c r="M25" i="1"/>
  <c r="M21" i="1"/>
  <c r="M17" i="1"/>
  <c r="M13" i="1"/>
  <c r="M9" i="1"/>
  <c r="L5" i="1"/>
  <c r="L27" i="1"/>
  <c r="L23" i="1"/>
  <c r="L19" i="1"/>
  <c r="L15" i="1"/>
  <c r="L11" i="1"/>
  <c r="L7" i="1"/>
  <c r="M28" i="1"/>
  <c r="M24" i="1"/>
  <c r="M20" i="1"/>
  <c r="M16" i="1"/>
  <c r="M12" i="1"/>
  <c r="M8" i="1"/>
  <c r="L30" i="1"/>
  <c r="L26" i="1"/>
  <c r="L22" i="1"/>
  <c r="L18" i="1"/>
  <c r="L14" i="1"/>
  <c r="L10" i="1"/>
  <c r="T6" i="1"/>
  <c r="F17" i="1"/>
  <c r="S6" i="1"/>
  <c r="T5" i="1"/>
  <c r="T15" i="1"/>
  <c r="T27" i="1"/>
  <c r="T23" i="1"/>
  <c r="T7" i="1"/>
  <c r="T11" i="1"/>
  <c r="S9" i="1"/>
  <c r="T19" i="1"/>
  <c r="S30" i="1"/>
  <c r="S22" i="1"/>
  <c r="S14" i="1"/>
  <c r="S10" i="1"/>
  <c r="E7" i="1"/>
  <c r="T29" i="1"/>
  <c r="T25" i="1"/>
  <c r="T21" i="1"/>
  <c r="T17" i="1"/>
  <c r="T13" i="1"/>
  <c r="T9" i="1"/>
  <c r="O27" i="1"/>
  <c r="O28" i="1" s="1"/>
  <c r="S28" i="1"/>
  <c r="S24" i="1"/>
  <c r="S20" i="1"/>
  <c r="S16" i="1"/>
  <c r="S12" i="1"/>
  <c r="S8" i="1"/>
  <c r="S26" i="1"/>
  <c r="S18" i="1"/>
  <c r="E26" i="1"/>
  <c r="E23" i="1"/>
  <c r="E15" i="1"/>
  <c r="E30" i="1"/>
  <c r="E22" i="1"/>
  <c r="E14" i="1"/>
  <c r="E6" i="1"/>
  <c r="T28" i="1"/>
  <c r="T24" i="1"/>
  <c r="T20" i="1"/>
  <c r="T16" i="1"/>
  <c r="T12" i="1"/>
  <c r="T8" i="1"/>
  <c r="S5" i="1"/>
  <c r="S27" i="1"/>
  <c r="S23" i="1"/>
  <c r="S19" i="1"/>
  <c r="S15" i="1"/>
  <c r="S11" i="1"/>
  <c r="S7" i="1"/>
  <c r="E18" i="1"/>
  <c r="E10" i="1"/>
  <c r="T30" i="1"/>
  <c r="T26" i="1"/>
  <c r="T22" i="1"/>
  <c r="T18" i="1"/>
  <c r="T14" i="1"/>
  <c r="T10" i="1"/>
  <c r="S29" i="1"/>
  <c r="S25" i="1"/>
  <c r="S21" i="1"/>
  <c r="S17" i="1"/>
  <c r="S13" i="1"/>
  <c r="H27" i="2"/>
  <c r="H28" i="2" s="1"/>
  <c r="S2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9" i="2"/>
  <c r="S30" i="2"/>
  <c r="S29" i="2"/>
  <c r="A27" i="2"/>
  <c r="A28" i="2" s="1"/>
  <c r="T24" i="2"/>
  <c r="S25" i="2"/>
  <c r="T9" i="2"/>
  <c r="T10" i="2"/>
  <c r="T12" i="2"/>
  <c r="L26" i="2"/>
  <c r="O27" i="2"/>
  <c r="O28" i="2" s="1"/>
  <c r="L25" i="2"/>
  <c r="T25" i="2"/>
  <c r="M26" i="2"/>
  <c r="B28" i="2"/>
  <c r="I27" i="2"/>
  <c r="I28" i="2" s="1"/>
  <c r="P27" i="2"/>
  <c r="P28" i="2" s="1"/>
  <c r="F29" i="2"/>
  <c r="T29" i="2"/>
  <c r="M30" i="2"/>
  <c r="T6" i="2"/>
  <c r="T8" i="2"/>
  <c r="T14" i="2"/>
  <c r="T16" i="2"/>
  <c r="T18" i="2"/>
  <c r="T1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E25" i="2"/>
  <c r="M25" i="2"/>
  <c r="E26" i="2"/>
  <c r="S26" i="2"/>
  <c r="E27" i="2"/>
  <c r="L27" i="2"/>
  <c r="S27" i="2"/>
  <c r="E28" i="2"/>
  <c r="L28" i="2"/>
  <c r="S28" i="2"/>
  <c r="L29" i="2"/>
  <c r="T5" i="2"/>
  <c r="T7" i="2"/>
  <c r="T11" i="2"/>
  <c r="T13" i="2"/>
  <c r="T15" i="2"/>
  <c r="T17" i="2"/>
  <c r="T20" i="2"/>
  <c r="T21" i="2"/>
  <c r="T22" i="2"/>
  <c r="T23" i="2"/>
  <c r="L30" i="2"/>
  <c r="L5" i="2"/>
  <c r="S5" i="2"/>
  <c r="L6" i="2"/>
  <c r="S6" i="2"/>
  <c r="L7" i="2"/>
  <c r="S7" i="2"/>
  <c r="L8" i="2"/>
  <c r="S8" i="2"/>
  <c r="L9" i="2"/>
  <c r="S9" i="2"/>
  <c r="L10" i="2"/>
  <c r="S10" i="2"/>
  <c r="L11" i="2"/>
  <c r="S11" i="2"/>
  <c r="L12" i="2"/>
  <c r="S12" i="2"/>
  <c r="L13" i="2"/>
  <c r="S13" i="2"/>
  <c r="L14" i="2"/>
  <c r="S14" i="2"/>
  <c r="L15" i="2"/>
  <c r="S15" i="2"/>
  <c r="L16" i="2"/>
  <c r="S16" i="2"/>
  <c r="L17" i="2"/>
  <c r="S17" i="2"/>
  <c r="L18" i="2"/>
  <c r="S18" i="2"/>
  <c r="L19" i="2"/>
  <c r="S19" i="2"/>
  <c r="L20" i="2"/>
  <c r="S20" i="2"/>
  <c r="L21" i="2"/>
  <c r="S21" i="2"/>
  <c r="L22" i="2"/>
  <c r="S22" i="2"/>
  <c r="L23" i="2"/>
  <c r="S23" i="2"/>
  <c r="F25" i="2"/>
  <c r="F26" i="2"/>
  <c r="T26" i="2"/>
  <c r="F27" i="2"/>
  <c r="M27" i="2"/>
  <c r="T27" i="2"/>
  <c r="F28" i="2"/>
  <c r="M28" i="2"/>
  <c r="T28" i="2"/>
  <c r="P27" i="1"/>
  <c r="P28" i="1" s="1"/>
  <c r="I27" i="1"/>
  <c r="I28" i="1" s="1"/>
  <c r="F12" i="1"/>
  <c r="E29" i="1"/>
  <c r="E25" i="1"/>
  <c r="E21" i="1"/>
  <c r="E17" i="1"/>
  <c r="E13" i="1"/>
  <c r="E9" i="1"/>
  <c r="E28" i="1"/>
  <c r="E24" i="1"/>
  <c r="E20" i="1"/>
  <c r="E16" i="1"/>
  <c r="E12" i="1"/>
  <c r="F25" i="1"/>
  <c r="F9" i="1"/>
  <c r="F24" i="1"/>
  <c r="F8" i="1"/>
  <c r="F29" i="1"/>
  <c r="F21" i="1"/>
  <c r="F13" i="1"/>
  <c r="F16" i="1"/>
  <c r="F28" i="1"/>
  <c r="F20" i="1"/>
  <c r="F6" i="1"/>
  <c r="F5" i="1"/>
  <c r="F27" i="1"/>
  <c r="F23" i="1"/>
  <c r="F19" i="1"/>
  <c r="F15" i="1"/>
  <c r="F11" i="1"/>
  <c r="F7" i="1"/>
  <c r="F30" i="1"/>
  <c r="F26" i="1"/>
  <c r="F22" i="1"/>
  <c r="F18" i="1"/>
  <c r="F14" i="1"/>
  <c r="F10" i="1"/>
  <c r="B27" i="1" l="1"/>
  <c r="B28" i="1" s="1"/>
  <c r="A27" i="1"/>
  <c r="A28" i="1" s="1"/>
</calcChain>
</file>

<file path=xl/sharedStrings.xml><?xml version="1.0" encoding="utf-8"?>
<sst xmlns="http://schemas.openxmlformats.org/spreadsheetml/2006/main" count="152" uniqueCount="58">
  <si>
    <t>Average</t>
    <phoneticPr fontId="3"/>
  </si>
  <si>
    <t>SD</t>
    <phoneticPr fontId="3"/>
  </si>
  <si>
    <t>data</t>
    <phoneticPr fontId="3"/>
  </si>
  <si>
    <t>histogram</t>
    <phoneticPr fontId="3"/>
  </si>
  <si>
    <t>Sample name</t>
  </si>
  <si>
    <t>a_h</t>
  </si>
  <si>
    <t>b_h</t>
  </si>
  <si>
    <t>c_h</t>
  </si>
  <si>
    <t>d_h</t>
  </si>
  <si>
    <t>e_h</t>
  </si>
  <si>
    <t>f_h</t>
  </si>
  <si>
    <t>g_h</t>
  </si>
  <si>
    <t>h_h</t>
  </si>
  <si>
    <t>i_h</t>
  </si>
  <si>
    <t>j_h</t>
  </si>
  <si>
    <t>k_h</t>
  </si>
  <si>
    <t>l_h</t>
  </si>
  <si>
    <t>m_h</t>
  </si>
  <si>
    <t>n_h</t>
  </si>
  <si>
    <t>o_h</t>
  </si>
  <si>
    <t>p_h</t>
  </si>
  <si>
    <t>q_h</t>
  </si>
  <si>
    <t>r_h</t>
  </si>
  <si>
    <t>s_h</t>
  </si>
  <si>
    <t>t_h</t>
  </si>
  <si>
    <t>Young modulus (MPa)</t>
    <phoneticPr fontId="1"/>
  </si>
  <si>
    <t>f(x)</t>
    <phoneticPr fontId="1"/>
  </si>
  <si>
    <t>-2σ</t>
    <phoneticPr fontId="3"/>
  </si>
  <si>
    <t>2σ</t>
    <phoneticPr fontId="3"/>
  </si>
  <si>
    <t>data number</t>
    <phoneticPr fontId="1"/>
  </si>
  <si>
    <t>probability</t>
    <phoneticPr fontId="1"/>
  </si>
  <si>
    <t>a_v</t>
  </si>
  <si>
    <t>b_v</t>
  </si>
  <si>
    <t>c_v</t>
  </si>
  <si>
    <t>d_v</t>
  </si>
  <si>
    <t>e_v</t>
  </si>
  <si>
    <t>f_v</t>
  </si>
  <si>
    <t>g_v</t>
  </si>
  <si>
    <t>h_v</t>
  </si>
  <si>
    <t>i_v</t>
  </si>
  <si>
    <t>j_v</t>
  </si>
  <si>
    <t>k_v</t>
  </si>
  <si>
    <t>l_v</t>
  </si>
  <si>
    <t>m_v</t>
  </si>
  <si>
    <t>n_v</t>
  </si>
  <si>
    <t>o_v</t>
  </si>
  <si>
    <t>p_v</t>
  </si>
  <si>
    <t>q_v</t>
  </si>
  <si>
    <t>r_v</t>
  </si>
  <si>
    <t>s_v</t>
  </si>
  <si>
    <t>t_v</t>
  </si>
  <si>
    <t>ALL Average</t>
    <phoneticPr fontId="3"/>
  </si>
  <si>
    <t>ALL SD</t>
    <phoneticPr fontId="3"/>
  </si>
  <si>
    <t>data for calculate</t>
    <phoneticPr fontId="3"/>
  </si>
  <si>
    <t>Horizontal</t>
    <phoneticPr fontId="1"/>
  </si>
  <si>
    <t>Vertical</t>
    <phoneticPr fontId="1"/>
  </si>
  <si>
    <r>
      <t>Normal stiffness (×10</t>
    </r>
    <r>
      <rPr>
        <vertAlign val="superscript"/>
        <sz val="11"/>
        <color theme="1"/>
        <rFont val="Yu Gothic"/>
        <family val="3"/>
        <charset val="128"/>
        <scheme val="minor"/>
      </rPr>
      <t>4</t>
    </r>
    <r>
      <rPr>
        <sz val="11"/>
        <color theme="1"/>
        <rFont val="Yu Gothic"/>
        <family val="2"/>
        <scheme val="minor"/>
      </rPr>
      <t xml:space="preserve"> N/m)</t>
    </r>
    <phoneticPr fontId="1"/>
  </si>
  <si>
    <t>Shear modulus (MPa)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</si>
</sst>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'Shear modulus'!$E$4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'Shear modulus'!$D$5:$D$15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'Shear modulus'!$E$5:$E$15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0.25</c:v>
                </c:pt>
                <c:pt idx="4">
                  <c:v>0.3</c:v>
                </c:pt>
                <c:pt idx="5">
                  <c:v>0.25</c:v>
                </c:pt>
                <c:pt idx="6">
                  <c:v>0</c:v>
                </c:pt>
                <c:pt idx="7">
                  <c:v>0.05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E-4F67-B9E9-733511E7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'Shear modulus'!$F$4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modulus'!$D$5:$D$30</c:f>
              <c:numCache>
                <c:formatCode>General</c:formatCode>
                <c:ptCount val="2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</c:numCache>
            </c:numRef>
          </c:xVal>
          <c:yVal>
            <c:numRef>
              <c:f>'Shear modulus'!$F$5:$F$30</c:f>
              <c:numCache>
                <c:formatCode>General</c:formatCode>
                <c:ptCount val="26"/>
                <c:pt idx="0">
                  <c:v>8.7284904302507025E-4</c:v>
                </c:pt>
                <c:pt idx="1">
                  <c:v>1.0357557177573942E-2</c:v>
                </c:pt>
                <c:pt idx="2">
                  <c:v>6.5047694844280704E-2</c:v>
                </c:pt>
                <c:pt idx="3">
                  <c:v>0.21620356648585026</c:v>
                </c:pt>
                <c:pt idx="4">
                  <c:v>0.3803208795628501</c:v>
                </c:pt>
                <c:pt idx="5">
                  <c:v>0.35407385193042523</c:v>
                </c:pt>
                <c:pt idx="6">
                  <c:v>0.17445921516541682</c:v>
                </c:pt>
                <c:pt idx="7">
                  <c:v>4.549360421578854E-2</c:v>
                </c:pt>
                <c:pt idx="8">
                  <c:v>6.2786047974488345E-3</c:v>
                </c:pt>
                <c:pt idx="9">
                  <c:v>4.5859817481685669E-4</c:v>
                </c:pt>
                <c:pt idx="10">
                  <c:v>1.7727923469163997E-5</c:v>
                </c:pt>
                <c:pt idx="11">
                  <c:v>3.6269351162572527E-7</c:v>
                </c:pt>
                <c:pt idx="12">
                  <c:v>3.9271553050562135E-9</c:v>
                </c:pt>
                <c:pt idx="13">
                  <c:v>2.2504674629789204E-11</c:v>
                </c:pt>
                <c:pt idx="14">
                  <c:v>6.8253318557101846E-14</c:v>
                </c:pt>
                <c:pt idx="15">
                  <c:v>1.0955474134045788E-16</c:v>
                </c:pt>
                <c:pt idx="16">
                  <c:v>9.3066837277520645E-20</c:v>
                </c:pt>
                <c:pt idx="17">
                  <c:v>4.1842257211606534E-23</c:v>
                </c:pt>
                <c:pt idx="18">
                  <c:v>9.9561544717432958E-27</c:v>
                </c:pt>
                <c:pt idx="19">
                  <c:v>1.2537891850094701E-30</c:v>
                </c:pt>
                <c:pt idx="20">
                  <c:v>8.3562954058399908E-35</c:v>
                </c:pt>
                <c:pt idx="21">
                  <c:v>2.9475380586554194E-39</c:v>
                </c:pt>
                <c:pt idx="22">
                  <c:v>5.5025174724968395E-44</c:v>
                </c:pt>
                <c:pt idx="23">
                  <c:v>5.4365052404709812E-49</c:v>
                </c:pt>
                <c:pt idx="24">
                  <c:v>2.8427231328240161E-54</c:v>
                </c:pt>
                <c:pt idx="25">
                  <c:v>7.866937286980938E-60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FE-4F67-B9E9-733511E79BC0}"/>
            </c:ext>
          </c:extLst>
        </c:ser>
        <c:ser>
          <c:idx val="1"/>
          <c:order val="2"/>
          <c:tx>
            <c:strRef>
              <c:f>'Shear modulus'!$A$26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modulus'!$A$27:$A$28</c:f>
              <c:numCache>
                <c:formatCode>General</c:formatCode>
                <c:ptCount val="2"/>
                <c:pt idx="0">
                  <c:v>188.03682948453738</c:v>
                </c:pt>
                <c:pt idx="1">
                  <c:v>188.03682948453738</c:v>
                </c:pt>
              </c:numCache>
            </c:numRef>
          </c:xVal>
          <c:yVal>
            <c:numRef>
              <c:f>'Shear modulus'!$C$27:$C$28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AFE-4F67-B9E9-733511E79BC0}"/>
            </c:ext>
          </c:extLst>
        </c:ser>
        <c:ser>
          <c:idx val="2"/>
          <c:order val="3"/>
          <c:tx>
            <c:strRef>
              <c:f>'Shear modulus'!$B$26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modulus'!$B$27:$B$28</c:f>
              <c:numCache>
                <c:formatCode>General</c:formatCode>
                <c:ptCount val="2"/>
                <c:pt idx="0">
                  <c:v>689.48657980129735</c:v>
                </c:pt>
                <c:pt idx="1">
                  <c:v>689.48657980129735</c:v>
                </c:pt>
              </c:numCache>
            </c:numRef>
          </c:xVal>
          <c:yVal>
            <c:numRef>
              <c:f>'Shear modulus'!$C$27:$C$28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AFE-4F67-B9E9-733511E79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Shear modulus 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50"/>
          <c:min val="-5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'Shear modulus'!$L$4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'Shear modulus'!$K$5:$K$15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'Shear modulus'!$L$5:$L$15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</c:v>
                </c:pt>
                <c:pt idx="6">
                  <c:v>0.45</c:v>
                </c:pt>
                <c:pt idx="7">
                  <c:v>0.35</c:v>
                </c:pt>
                <c:pt idx="8">
                  <c:v>0.05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5-439B-B04F-0C21ADE5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'Shear modulus'!$M$4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modulus'!$K$5:$K$15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xVal>
          <c:yVal>
            <c:numRef>
              <c:f>'Shear modulus'!$M$5:$M$15</c:f>
              <c:numCache>
                <c:formatCode>General</c:formatCode>
                <c:ptCount val="11"/>
                <c:pt idx="0">
                  <c:v>1.8508423192446414E-23</c:v>
                </c:pt>
                <c:pt idx="1">
                  <c:v>2.2057739583342693E-17</c:v>
                </c:pt>
                <c:pt idx="2">
                  <c:v>2.8644638139598755E-12</c:v>
                </c:pt>
                <c:pt idx="3">
                  <c:v>4.0533716595270873E-8</c:v>
                </c:pt>
                <c:pt idx="4">
                  <c:v>6.2500035523338219E-5</c:v>
                </c:pt>
                <c:pt idx="5">
                  <c:v>1.0501101418522585E-2</c:v>
                </c:pt>
                <c:pt idx="6">
                  <c:v>0.1922561285542112</c:v>
                </c:pt>
                <c:pt idx="7">
                  <c:v>0.38354496306427543</c:v>
                </c:pt>
                <c:pt idx="8">
                  <c:v>8.3376397409049105E-2</c:v>
                </c:pt>
                <c:pt idx="9">
                  <c:v>1.9749709829455652E-3</c:v>
                </c:pt>
                <c:pt idx="10">
                  <c:v>5.0976388463276101E-6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35-439B-B04F-0C21ADE588FF}"/>
            </c:ext>
          </c:extLst>
        </c:ser>
        <c:ser>
          <c:idx val="1"/>
          <c:order val="2"/>
          <c:tx>
            <c:strRef>
              <c:f>'Shear modulus'!$H$26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modulus'!$H$27:$H$28</c:f>
              <c:numCache>
                <c:formatCode>General</c:formatCode>
                <c:ptCount val="2"/>
                <c:pt idx="0">
                  <c:v>546.82493413330633</c:v>
                </c:pt>
                <c:pt idx="1">
                  <c:v>546.82493413330633</c:v>
                </c:pt>
              </c:numCache>
            </c:numRef>
          </c:xVal>
          <c:yVal>
            <c:numRef>
              <c:f>'Shear modulus'!$J$27:$J$28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35-439B-B04F-0C21ADE588FF}"/>
            </c:ext>
          </c:extLst>
        </c:ser>
        <c:ser>
          <c:idx val="2"/>
          <c:order val="3"/>
          <c:tx>
            <c:strRef>
              <c:f>'Shear modulus'!$I$26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modulus'!$I$27:$I$28</c:f>
              <c:numCache>
                <c:formatCode>General</c:formatCode>
                <c:ptCount val="2"/>
                <c:pt idx="0">
                  <c:v>815.48590194937753</c:v>
                </c:pt>
                <c:pt idx="1">
                  <c:v>815.48590194937753</c:v>
                </c:pt>
              </c:numCache>
            </c:numRef>
          </c:xVal>
          <c:yVal>
            <c:numRef>
              <c:f>'Shear modulus'!$J$27:$J$28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35-439B-B04F-0C21ADE5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Shear modulus 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50"/>
          <c:min val="-5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'Shear modulus'!$S$4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'Shear modulus'!$R$5:$R$15</c:f>
              <c:numCache>
                <c:formatCode>General</c:formatCode>
                <c:ptCount val="1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</c:numCache>
            </c:numRef>
          </c:cat>
          <c:val>
            <c:numRef>
              <c:f>'Shear modulus'!$S$5:$S$15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  <c:pt idx="6">
                  <c:v>0.22500000000000001</c:v>
                </c:pt>
                <c:pt idx="7">
                  <c:v>0.2</c:v>
                </c:pt>
                <c:pt idx="8">
                  <c:v>2.5000000000000001E-2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6-4920-ABA1-EFD80520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'Shear modulus'!$T$4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modulus'!$R$5:$R$30</c:f>
              <c:numCache>
                <c:formatCode>General</c:formatCode>
                <c:ptCount val="2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</c:numCache>
            </c:numRef>
          </c:xVal>
          <c:yVal>
            <c:numRef>
              <c:f>'Shear modulus'!$T$5:$T$30</c:f>
              <c:numCache>
                <c:formatCode>General</c:formatCode>
                <c:ptCount val="26"/>
                <c:pt idx="0">
                  <c:v>7.389488348778419E-4</c:v>
                </c:pt>
                <c:pt idx="1">
                  <c:v>5.7196150780680832E-3</c:v>
                </c:pt>
                <c:pt idx="2">
                  <c:v>2.9637385720527404E-2</c:v>
                </c:pt>
                <c:pt idx="3">
                  <c:v>0.10280959272663147</c:v>
                </c:pt>
                <c:pt idx="4">
                  <c:v>0.23875256244132689</c:v>
                </c:pt>
                <c:pt idx="5">
                  <c:v>0.37117874618002017</c:v>
                </c:pt>
                <c:pt idx="6">
                  <c:v>0.38631254876348564</c:v>
                </c:pt>
                <c:pt idx="7">
                  <c:v>0.26916289295271179</c:v>
                </c:pt>
                <c:pt idx="8">
                  <c:v>0.12554869864205626</c:v>
                </c:pt>
                <c:pt idx="9">
                  <c:v>3.9203956605096964E-2</c:v>
                </c:pt>
                <c:pt idx="10">
                  <c:v>8.1953638643047447E-3</c:v>
                </c:pt>
                <c:pt idx="11">
                  <c:v>1.1469044492054934E-3</c:v>
                </c:pt>
                <c:pt idx="12">
                  <c:v>1.0745011654024403E-4</c:v>
                </c:pt>
                <c:pt idx="13">
                  <c:v>6.7391822383450151E-6</c:v>
                </c:pt>
                <c:pt idx="14">
                  <c:v>2.8296203266144273E-7</c:v>
                </c:pt>
                <c:pt idx="15">
                  <c:v>7.9537106739282101E-9</c:v>
                </c:pt>
                <c:pt idx="16">
                  <c:v>1.4966907260017391E-10</c:v>
                </c:pt>
                <c:pt idx="17">
                  <c:v>1.8854499251815344E-12</c:v>
                </c:pt>
                <c:pt idx="18">
                  <c:v>1.590078604907665E-14</c:v>
                </c:pt>
                <c:pt idx="19">
                  <c:v>8.9772401207243112E-17</c:v>
                </c:pt>
                <c:pt idx="20">
                  <c:v>3.3930303610855841E-19</c:v>
                </c:pt>
                <c:pt idx="21">
                  <c:v>8.5852571150003205E-22</c:v>
                </c:pt>
                <c:pt idx="22">
                  <c:v>1.4542515080637367E-24</c:v>
                </c:pt>
                <c:pt idx="23">
                  <c:v>1.6490977375939456E-27</c:v>
                </c:pt>
                <c:pt idx="24">
                  <c:v>1.2519123543862771E-30</c:v>
                </c:pt>
                <c:pt idx="25">
                  <c:v>6.362416723160819E-34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F6-4920-ABA1-EFD80520C7D3}"/>
            </c:ext>
          </c:extLst>
        </c:ser>
        <c:ser>
          <c:idx val="1"/>
          <c:order val="2"/>
          <c:tx>
            <c:strRef>
              <c:f>'Shear modulus'!$O$26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modulus'!$O$27:$O$28</c:f>
              <c:numCache>
                <c:formatCode>General</c:formatCode>
                <c:ptCount val="2"/>
                <c:pt idx="0">
                  <c:v>244.2406700467518</c:v>
                </c:pt>
                <c:pt idx="1">
                  <c:v>244.2406700467518</c:v>
                </c:pt>
              </c:numCache>
            </c:numRef>
          </c:xVal>
          <c:yVal>
            <c:numRef>
              <c:f>'Shear modulus'!$Q$27:$Q$28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F6-4920-ABA1-EFD80520C7D3}"/>
            </c:ext>
          </c:extLst>
        </c:ser>
        <c:ser>
          <c:idx val="2"/>
          <c:order val="3"/>
          <c:tx>
            <c:strRef>
              <c:f>'Shear modulus'!$P$26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'Shear modulus'!$P$27:$P$28</c:f>
              <c:numCache>
                <c:formatCode>General</c:formatCode>
                <c:ptCount val="2"/>
                <c:pt idx="0">
                  <c:v>875.67645263750705</c:v>
                </c:pt>
                <c:pt idx="1">
                  <c:v>875.67645263750705</c:v>
                </c:pt>
              </c:numCache>
            </c:numRef>
          </c:xVal>
          <c:yVal>
            <c:numRef>
              <c:f>'Shear modulus'!$Q$27:$Q$28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F6-4920-ABA1-EFD80520C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Young modulus (MPa)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50"/>
          <c:min val="-5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  <c:min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'Normal stiffness'!$E$4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'Normal stiffness'!$D$5:$D$25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'Normal stiffness'!$E$5:$E$25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0.1</c:v>
                </c:pt>
                <c:pt idx="9">
                  <c:v>0.25</c:v>
                </c:pt>
                <c:pt idx="10">
                  <c:v>0.25</c:v>
                </c:pt>
                <c:pt idx="11">
                  <c:v>0</c:v>
                </c:pt>
                <c:pt idx="12">
                  <c:v>0.25</c:v>
                </c:pt>
                <c:pt idx="13">
                  <c:v>0</c:v>
                </c:pt>
                <c:pt idx="14">
                  <c:v>0.05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5-4E6C-BEF3-76DE94A97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'Normal stiffness'!$F$4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stiffness'!$D$5:$D$25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xVal>
          <c:yVal>
            <c:numRef>
              <c:f>'Normal stiffness'!$F$5:$F$25</c:f>
              <c:numCache>
                <c:formatCode>General</c:formatCode>
                <c:ptCount val="21"/>
                <c:pt idx="0">
                  <c:v>1.0760581974931368E-7</c:v>
                </c:pt>
                <c:pt idx="1">
                  <c:v>1.7306992488159913E-6</c:v>
                </c:pt>
                <c:pt idx="2">
                  <c:v>2.1004867982240533E-5</c:v>
                </c:pt>
                <c:pt idx="3">
                  <c:v>1.9236710699370351E-4</c:v>
                </c:pt>
                <c:pt idx="4">
                  <c:v>1.3293954173357635E-3</c:v>
                </c:pt>
                <c:pt idx="5">
                  <c:v>6.9325026982426183E-3</c:v>
                </c:pt>
                <c:pt idx="6">
                  <c:v>2.7279626727681489E-2</c:v>
                </c:pt>
                <c:pt idx="7">
                  <c:v>8.1002664720564457E-2</c:v>
                </c:pt>
                <c:pt idx="8">
                  <c:v>0.18149835564124103</c:v>
                </c:pt>
                <c:pt idx="9">
                  <c:v>0.30687293691385736</c:v>
                </c:pt>
                <c:pt idx="10">
                  <c:v>0.39152273972144241</c:v>
                </c:pt>
                <c:pt idx="11">
                  <c:v>0.37693624392586128</c:v>
                </c:pt>
                <c:pt idx="12">
                  <c:v>0.27383648559288076</c:v>
                </c:pt>
                <c:pt idx="13">
                  <c:v>0.15011608603355867</c:v>
                </c:pt>
                <c:pt idx="14">
                  <c:v>6.2097720596217321E-2</c:v>
                </c:pt>
                <c:pt idx="15">
                  <c:v>1.9383696070469865E-2</c:v>
                </c:pt>
                <c:pt idx="16">
                  <c:v>4.5657279514994629E-3</c:v>
                </c:pt>
                <c:pt idx="17">
                  <c:v>8.1151392372391228E-4</c:v>
                </c:pt>
                <c:pt idx="18">
                  <c:v>1.0884147714810271E-4</c:v>
                </c:pt>
                <c:pt idx="19">
                  <c:v>1.1015529679328917E-5</c:v>
                </c:pt>
                <c:pt idx="20">
                  <c:v>8.4125730605733854E-7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45-4E6C-BEF3-76DE94A97E82}"/>
            </c:ext>
          </c:extLst>
        </c:ser>
        <c:ser>
          <c:idx val="1"/>
          <c:order val="2"/>
          <c:tx>
            <c:strRef>
              <c:f>'Normal stiffness'!$A$26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stiffness'!$A$27:$A$28</c:f>
              <c:numCache>
                <c:formatCode>General</c:formatCode>
                <c:ptCount val="2"/>
                <c:pt idx="0">
                  <c:v>3.2980589661113315</c:v>
                </c:pt>
                <c:pt idx="1">
                  <c:v>3.2980589661113315</c:v>
                </c:pt>
              </c:numCache>
            </c:numRef>
          </c:xVal>
          <c:yVal>
            <c:numRef>
              <c:f>'Normal stiffness'!$C$27:$C$28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45-4E6C-BEF3-76DE94A97E82}"/>
            </c:ext>
          </c:extLst>
        </c:ser>
        <c:ser>
          <c:idx val="2"/>
          <c:order val="3"/>
          <c:tx>
            <c:strRef>
              <c:f>'Normal stiffness'!$B$26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stiffness'!$B$27:$B$28</c:f>
              <c:numCache>
                <c:formatCode>General</c:formatCode>
                <c:ptCount val="2"/>
                <c:pt idx="0">
                  <c:v>7.0671022868518056</c:v>
                </c:pt>
                <c:pt idx="1">
                  <c:v>7.0671022868518056</c:v>
                </c:pt>
              </c:numCache>
            </c:numRef>
          </c:xVal>
          <c:yVal>
            <c:numRef>
              <c:f>'Normal stiffness'!$C$27:$C$28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645-4E6C-BEF3-76DE94A97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Contact Stiffness (x10</a:t>
                </a:r>
                <a:r>
                  <a:rPr lang="en-US" altLang="ja-JP" baseline="30000"/>
                  <a:t>4</a:t>
                </a:r>
                <a:r>
                  <a:rPr lang="en-US" altLang="ja-JP"/>
                  <a:t> N/m)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.25"/>
          <c:min val="-0.2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'Normal stiffness'!$L$4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'Normal stiffness'!$K$5:$K$25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'Normal stiffness'!$L$5:$L$25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0.35</c:v>
                </c:pt>
                <c:pt idx="14">
                  <c:v>0.35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3-475D-97BA-8B50FC5B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'Normal stiffness'!$M$4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stiffness'!$K$5:$K$30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xVal>
          <c:yVal>
            <c:numRef>
              <c:f>'Normal stiffness'!$M$5:$M$30</c:f>
              <c:numCache>
                <c:formatCode>General</c:formatCode>
                <c:ptCount val="26"/>
                <c:pt idx="0">
                  <c:v>2.151585004332568E-51</c:v>
                </c:pt>
                <c:pt idx="1">
                  <c:v>2.1718043253841516E-44</c:v>
                </c:pt>
                <c:pt idx="2">
                  <c:v>6.5411452335278606E-38</c:v>
                </c:pt>
                <c:pt idx="3">
                  <c:v>5.8783819796790984E-32</c:v>
                </c:pt>
                <c:pt idx="4">
                  <c:v>1.5762776867205881E-26</c:v>
                </c:pt>
                <c:pt idx="5">
                  <c:v>1.2611843287586142E-21</c:v>
                </c:pt>
                <c:pt idx="6">
                  <c:v>3.0108929628379306E-17</c:v>
                </c:pt>
                <c:pt idx="7">
                  <c:v>2.1447811339045052E-13</c:v>
                </c:pt>
                <c:pt idx="8">
                  <c:v>4.5587057230070077E-10</c:v>
                </c:pt>
                <c:pt idx="9">
                  <c:v>2.8911528244060761E-7</c:v>
                </c:pt>
                <c:pt idx="10">
                  <c:v>5.4710596845957141E-5</c:v>
                </c:pt>
                <c:pt idx="11">
                  <c:v>3.0891768355155906E-3</c:v>
                </c:pt>
                <c:pt idx="12">
                  <c:v>5.2045717463907119E-2</c:v>
                </c:pt>
                <c:pt idx="13">
                  <c:v>0.26163638697124225</c:v>
                </c:pt>
                <c:pt idx="14">
                  <c:v>0.39244807194052261</c:v>
                </c:pt>
                <c:pt idx="15">
                  <c:v>0.17564555736649062</c:v>
                </c:pt>
                <c:pt idx="16">
                  <c:v>2.3456491470834069E-2</c:v>
                </c:pt>
                <c:pt idx="17">
                  <c:v>9.3467332591591276E-4</c:v>
                </c:pt>
                <c:pt idx="18">
                  <c:v>1.1112903885904361E-5</c:v>
                </c:pt>
                <c:pt idx="19">
                  <c:v>3.9424498793500468E-8</c:v>
                </c:pt>
                <c:pt idx="20">
                  <c:v>4.17326263216692E-11</c:v>
                </c:pt>
                <c:pt idx="21">
                  <c:v>1.3181236905629935E-14</c:v>
                </c:pt>
                <c:pt idx="22">
                  <c:v>1.2422457736532224E-18</c:v>
                </c:pt>
                <c:pt idx="23">
                  <c:v>3.4932510904320399E-23</c:v>
                </c:pt>
                <c:pt idx="24">
                  <c:v>2.9310484133245881E-28</c:v>
                </c:pt>
                <c:pt idx="25">
                  <c:v>7.338158596506256E-34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53-475D-97BA-8B50FC5B3F69}"/>
            </c:ext>
          </c:extLst>
        </c:ser>
        <c:ser>
          <c:idx val="1"/>
          <c:order val="2"/>
          <c:tx>
            <c:strRef>
              <c:f>'Normal stiffness'!$H$26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stiffness'!$H$27:$H$28</c:f>
              <c:numCache>
                <c:formatCode>General</c:formatCode>
                <c:ptCount val="2"/>
                <c:pt idx="0">
                  <c:v>6.008303804777845</c:v>
                </c:pt>
                <c:pt idx="1">
                  <c:v>6.008303804777845</c:v>
                </c:pt>
              </c:numCache>
            </c:numRef>
          </c:xVal>
          <c:yVal>
            <c:numRef>
              <c:f>'Normal stiffness'!$J$27:$J$28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53-475D-97BA-8B50FC5B3F69}"/>
            </c:ext>
          </c:extLst>
        </c:ser>
        <c:ser>
          <c:idx val="2"/>
          <c:order val="3"/>
          <c:tx>
            <c:strRef>
              <c:f>'Normal stiffness'!$I$26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stiffness'!$I$27:$I$28</c:f>
              <c:numCache>
                <c:formatCode>General</c:formatCode>
                <c:ptCount val="2"/>
                <c:pt idx="0">
                  <c:v>7.8269481091536095</c:v>
                </c:pt>
                <c:pt idx="1">
                  <c:v>7.8269481091536095</c:v>
                </c:pt>
              </c:numCache>
            </c:numRef>
          </c:xVal>
          <c:yVal>
            <c:numRef>
              <c:f>'Normal stiffness'!$J$27:$J$28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53-475D-97BA-8B50FC5B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Contact Stiffness (x10</a:t>
                </a:r>
                <a:r>
                  <a:rPr lang="en-US" altLang="ja-JP" baseline="30000"/>
                  <a:t>4</a:t>
                </a:r>
                <a:r>
                  <a:rPr lang="en-US" altLang="ja-JP"/>
                  <a:t> N/m)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.25"/>
          <c:min val="-0.2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'Normal stiffness'!$S$4</c:f>
              <c:strCache>
                <c:ptCount val="1"/>
                <c:pt idx="0">
                  <c:v>probability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'Normal stiffness'!$R$5:$R$25</c:f>
              <c:numCache>
                <c:formatCode>General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numCache>
            </c:numRef>
          </c:cat>
          <c:val>
            <c:numRef>
              <c:f>'Normal stiffness'!$S$5:$S$25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0.05</c:v>
                </c:pt>
                <c:pt idx="8">
                  <c:v>0.05</c:v>
                </c:pt>
                <c:pt idx="9">
                  <c:v>0.125</c:v>
                </c:pt>
                <c:pt idx="10">
                  <c:v>0.125</c:v>
                </c:pt>
                <c:pt idx="11">
                  <c:v>0</c:v>
                </c:pt>
                <c:pt idx="12">
                  <c:v>0.22500000000000001</c:v>
                </c:pt>
                <c:pt idx="13">
                  <c:v>0.17499999999999999</c:v>
                </c:pt>
                <c:pt idx="14">
                  <c:v>0.2</c:v>
                </c:pt>
                <c:pt idx="15">
                  <c:v>0.05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A-48CF-B282-87400B4C9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300688"/>
        <c:axId val="1562326600"/>
      </c:barChart>
      <c:scatterChart>
        <c:scatterStyle val="smoothMarker"/>
        <c:varyColors val="0"/>
        <c:ser>
          <c:idx val="0"/>
          <c:order val="0"/>
          <c:tx>
            <c:strRef>
              <c:f>'Normal stiffness'!$T$4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stiffness'!$R$5:$R$30</c:f>
              <c:numCache>
                <c:formatCode>General</c:formatCode>
                <c:ptCount val="26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</c:numCache>
            </c:numRef>
          </c:xVal>
          <c:yVal>
            <c:numRef>
              <c:f>'Normal stiffness'!$T$5:$T$30</c:f>
              <c:numCache>
                <c:formatCode>General</c:formatCode>
                <c:ptCount val="26"/>
                <c:pt idx="0">
                  <c:v>3.2423577717490222E-7</c:v>
                </c:pt>
                <c:pt idx="1">
                  <c:v>2.9913622260367373E-6</c:v>
                </c:pt>
                <c:pt idx="2">
                  <c:v>2.2787055310174525E-5</c:v>
                </c:pt>
                <c:pt idx="3">
                  <c:v>1.4332387394181713E-4</c:v>
                </c:pt>
                <c:pt idx="4">
                  <c:v>7.4432053478396974E-4</c:v>
                </c:pt>
                <c:pt idx="5">
                  <c:v>3.1916304052758988E-3</c:v>
                </c:pt>
                <c:pt idx="6">
                  <c:v>1.1299944679758775E-2</c:v>
                </c:pt>
                <c:pt idx="7">
                  <c:v>3.3033239910820925E-2</c:v>
                </c:pt>
                <c:pt idx="8">
                  <c:v>7.9732825826789783E-2</c:v>
                </c:pt>
                <c:pt idx="9">
                  <c:v>0.15890379584529887</c:v>
                </c:pt>
                <c:pt idx="10">
                  <c:v>0.26148243317141068</c:v>
                </c:pt>
                <c:pt idx="11">
                  <c:v>0.35527274704701411</c:v>
                </c:pt>
                <c:pt idx="12">
                  <c:v>0.3985587986736383</c:v>
                </c:pt>
                <c:pt idx="13">
                  <c:v>0.36917649209018144</c:v>
                </c:pt>
                <c:pt idx="14">
                  <c:v>0.28234935963001379</c:v>
                </c:pt>
                <c:pt idx="15">
                  <c:v>0.17829973838078852</c:v>
                </c:pt>
                <c:pt idx="16">
                  <c:v>9.2966340394954439E-2</c:v>
                </c:pt>
                <c:pt idx="17">
                  <c:v>4.0023207950053617E-2</c:v>
                </c:pt>
                <c:pt idx="18">
                  <c:v>1.4226864197337737E-2</c:v>
                </c:pt>
                <c:pt idx="19">
                  <c:v>4.175587676246084E-3</c:v>
                </c:pt>
                <c:pt idx="20">
                  <c:v>1.0118989817948655E-3</c:v>
                </c:pt>
                <c:pt idx="21">
                  <c:v>2.0247333730144705E-4</c:v>
                </c:pt>
                <c:pt idx="22">
                  <c:v>3.3451042276796988E-5</c:v>
                </c:pt>
                <c:pt idx="23">
                  <c:v>4.5631274366666196E-6</c:v>
                </c:pt>
                <c:pt idx="24">
                  <c:v>5.1395686549488058E-7</c:v>
                </c:pt>
                <c:pt idx="25">
                  <c:v>4.7797136216017097E-8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0A-48CF-B282-87400B4C9ECA}"/>
            </c:ext>
          </c:extLst>
        </c:ser>
        <c:ser>
          <c:idx val="1"/>
          <c:order val="2"/>
          <c:tx>
            <c:strRef>
              <c:f>'Normal stiffness'!$O$26</c:f>
              <c:strCache>
                <c:ptCount val="1"/>
                <c:pt idx="0">
                  <c:v>-2σ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stiffness'!$O$27:$O$28</c:f>
              <c:numCache>
                <c:formatCode>General</c:formatCode>
                <c:ptCount val="2"/>
                <c:pt idx="0">
                  <c:v>3.7652435553238721</c:v>
                </c:pt>
                <c:pt idx="1">
                  <c:v>3.7652435553238721</c:v>
                </c:pt>
              </c:numCache>
            </c:numRef>
          </c:xVal>
          <c:yVal>
            <c:numRef>
              <c:f>'Normal stiffness'!$Q$27:$Q$28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0A-48CF-B282-87400B4C9ECA}"/>
            </c:ext>
          </c:extLst>
        </c:ser>
        <c:ser>
          <c:idx val="2"/>
          <c:order val="3"/>
          <c:tx>
            <c:strRef>
              <c:f>'Normal stiffness'!$P$26</c:f>
              <c:strCache>
                <c:ptCount val="1"/>
                <c:pt idx="0">
                  <c:v>2σ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'Normal stiffness'!$P$27:$P$28</c:f>
              <c:numCache>
                <c:formatCode>General</c:formatCode>
                <c:ptCount val="2"/>
                <c:pt idx="0">
                  <c:v>8.3349630281234255</c:v>
                </c:pt>
                <c:pt idx="1">
                  <c:v>8.3349630281234255</c:v>
                </c:pt>
              </c:numCache>
            </c:numRef>
          </c:xVal>
          <c:yVal>
            <c:numRef>
              <c:f>'Normal stiffness'!$Q$27:$Q$28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0A-48CF-B282-87400B4C9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816184"/>
        <c:axId val="1033814872"/>
      </c:scatterChart>
      <c:catAx>
        <c:axId val="156230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Contact Stiffness (x10</a:t>
                </a:r>
                <a:r>
                  <a:rPr lang="en-US" altLang="ja-JP" baseline="30000"/>
                  <a:t>4</a:t>
                </a:r>
                <a:r>
                  <a:rPr lang="en-US" altLang="ja-JP"/>
                  <a:t> N/m)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26600"/>
        <c:crosses val="autoZero"/>
        <c:auto val="1"/>
        <c:lblAlgn val="ctr"/>
        <c:lblOffset val="100"/>
        <c:noMultiLvlLbl val="0"/>
      </c:catAx>
      <c:valAx>
        <c:axId val="1562326600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Probability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62300688"/>
        <c:crosses val="autoZero"/>
        <c:crossBetween val="between"/>
      </c:valAx>
      <c:valAx>
        <c:axId val="1033814872"/>
        <c:scaling>
          <c:orientation val="minMax"/>
          <c:max val="0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6184"/>
        <c:crosses val="max"/>
        <c:crossBetween val="midCat"/>
      </c:valAx>
      <c:valAx>
        <c:axId val="1033816184"/>
        <c:scaling>
          <c:orientation val="minMax"/>
          <c:max val="10.25"/>
          <c:min val="-0.25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3814872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114300</xdr:colOff>
      <xdr:row>50</xdr:row>
      <xdr:rowOff>100013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18D18F3-97A7-4601-A565-183BCA524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114300</xdr:colOff>
      <xdr:row>50</xdr:row>
      <xdr:rowOff>100013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1430192-7D5F-44CA-9702-21AC0CC58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19</xdr:col>
      <xdr:colOff>114300</xdr:colOff>
      <xdr:row>50</xdr:row>
      <xdr:rowOff>100013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825DEA8-C9E9-4D53-954F-87F37721E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5</xdr:col>
      <xdr:colOff>114300</xdr:colOff>
      <xdr:row>50</xdr:row>
      <xdr:rowOff>100013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A99006-7E6C-41A9-B6F8-A84467FC8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12</xdr:col>
      <xdr:colOff>114300</xdr:colOff>
      <xdr:row>50</xdr:row>
      <xdr:rowOff>100013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876199-AB85-4C5A-A961-3D42CBB58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19</xdr:col>
      <xdr:colOff>114300</xdr:colOff>
      <xdr:row>50</xdr:row>
      <xdr:rowOff>100013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5A96777-71D6-49CC-92DC-0CA653166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topLeftCell="K1" workbookViewId="0">
      <selection activeCell="U34" sqref="U34"/>
    </sheetView>
  </sheetViews>
  <sheetFormatPr defaultRowHeight="18.75"/>
  <cols>
    <col min="1" max="1" width="13.5" bestFit="1" customWidth="1"/>
    <col min="2" max="2" width="22.25" bestFit="1" customWidth="1"/>
    <col min="3" max="3" width="10.125" bestFit="1" customWidth="1"/>
    <col min="4" max="4" width="22.25" bestFit="1" customWidth="1"/>
    <col min="5" max="5" width="10.125" bestFit="1" customWidth="1"/>
    <col min="8" max="8" width="13.5" bestFit="1" customWidth="1"/>
    <col min="9" max="9" width="22.25" bestFit="1" customWidth="1"/>
    <col min="11" max="11" width="22.25" bestFit="1" customWidth="1"/>
    <col min="12" max="12" width="10.5" bestFit="1" customWidth="1"/>
    <col min="13" max="13" width="13.375" bestFit="1" customWidth="1"/>
    <col min="15" max="15" width="13.5" bestFit="1" customWidth="1"/>
    <col min="16" max="16" width="22.25" bestFit="1" customWidth="1"/>
    <col min="18" max="18" width="22.25" bestFit="1" customWidth="1"/>
    <col min="19" max="19" width="10.5" bestFit="1" customWidth="1"/>
  </cols>
  <sheetData>
    <row r="1" spans="1:20">
      <c r="A1" s="1" t="s">
        <v>0</v>
      </c>
      <c r="B1" s="2">
        <f>AVERAGE(B5:B24)</f>
        <v>438.76170464291738</v>
      </c>
      <c r="D1" s="4" t="s">
        <v>1</v>
      </c>
      <c r="E1" s="5">
        <f>_xlfn.STDEV.S(B5:B24)</f>
        <v>125.36243757919</v>
      </c>
      <c r="H1" s="1" t="s">
        <v>0</v>
      </c>
      <c r="I1" s="2">
        <f>AVERAGE(I5:I24)</f>
        <v>681.15541804134193</v>
      </c>
      <c r="K1" s="4" t="s">
        <v>1</v>
      </c>
      <c r="L1" s="5">
        <f>_xlfn.STDEV.S(I5:I24)</f>
        <v>67.165241954017816</v>
      </c>
      <c r="O1" s="1" t="s">
        <v>51</v>
      </c>
      <c r="P1" s="2">
        <f>AVERAGE(B5:B24,I5:I24)</f>
        <v>559.95856134212943</v>
      </c>
      <c r="R1" s="4" t="s">
        <v>52</v>
      </c>
      <c r="S1" s="5">
        <f>_xlfn.STDEV.S(B5:B24,I5:I24)</f>
        <v>157.85894564768881</v>
      </c>
    </row>
    <row r="2" spans="1:20">
      <c r="A2" s="6"/>
      <c r="B2" s="6"/>
      <c r="C2" s="6"/>
      <c r="D2" s="3"/>
      <c r="E2" s="3"/>
      <c r="H2" s="6"/>
      <c r="I2" s="6"/>
      <c r="J2" s="6"/>
      <c r="K2" s="3"/>
      <c r="L2" s="3"/>
      <c r="O2" s="6"/>
      <c r="P2" s="6"/>
      <c r="Q2" s="6"/>
      <c r="R2" s="3"/>
      <c r="S2" s="3"/>
    </row>
    <row r="3" spans="1:20">
      <c r="A3" s="10" t="s">
        <v>2</v>
      </c>
      <c r="B3" s="10"/>
      <c r="C3" s="6"/>
      <c r="D3" s="10" t="s">
        <v>3</v>
      </c>
      <c r="E3" s="10"/>
      <c r="F3" s="9"/>
      <c r="H3" s="10" t="s">
        <v>2</v>
      </c>
      <c r="I3" s="10"/>
      <c r="J3" s="6"/>
      <c r="K3" s="10" t="s">
        <v>3</v>
      </c>
      <c r="L3" s="10"/>
      <c r="M3" s="9"/>
      <c r="O3" s="10" t="s">
        <v>53</v>
      </c>
      <c r="P3" s="10"/>
      <c r="Q3" s="6"/>
      <c r="R3" s="10" t="s">
        <v>3</v>
      </c>
      <c r="S3" s="10"/>
      <c r="T3" s="9"/>
    </row>
    <row r="4" spans="1:20">
      <c r="A4" t="s">
        <v>4</v>
      </c>
      <c r="B4" t="s">
        <v>57</v>
      </c>
      <c r="D4" t="s">
        <v>57</v>
      </c>
      <c r="E4" t="s">
        <v>30</v>
      </c>
      <c r="F4" t="s">
        <v>26</v>
      </c>
      <c r="H4" t="s">
        <v>4</v>
      </c>
      <c r="I4" t="s">
        <v>57</v>
      </c>
      <c r="K4" t="s">
        <v>57</v>
      </c>
      <c r="L4" t="s">
        <v>30</v>
      </c>
      <c r="M4" t="s">
        <v>26</v>
      </c>
      <c r="O4" t="s">
        <v>54</v>
      </c>
      <c r="P4" t="s">
        <v>55</v>
      </c>
      <c r="R4" t="s">
        <v>25</v>
      </c>
      <c r="S4" t="s">
        <v>30</v>
      </c>
      <c r="T4" t="s">
        <v>26</v>
      </c>
    </row>
    <row r="5" spans="1:20">
      <c r="A5" t="s">
        <v>5</v>
      </c>
      <c r="B5">
        <v>250.95819031612967</v>
      </c>
      <c r="D5" s="7">
        <v>0</v>
      </c>
      <c r="E5">
        <f>(COUNTIF($B$5:$B$24,"&gt;="&amp;D5)-COUNTIF($B$5:$B$24,"&gt;"&amp;D6))/$B$25</f>
        <v>0</v>
      </c>
      <c r="F5" s="7">
        <f>_xlfn.NORM.S.DIST((D5-$B$1)/$E$1,FALSE)</f>
        <v>8.7284904302507025E-4</v>
      </c>
      <c r="H5" t="s">
        <v>31</v>
      </c>
      <c r="I5">
        <v>605.68143538836284</v>
      </c>
      <c r="J5">
        <v>1173.2780960679579</v>
      </c>
      <c r="K5" s="7">
        <v>0</v>
      </c>
      <c r="L5">
        <f>(COUNTIF($I$5:$I$24,"&gt;="&amp;K5)-COUNTIF($I$5:$I$24,"&gt;"&amp;K6))/$I$25</f>
        <v>0</v>
      </c>
      <c r="M5" s="7">
        <f>_xlfn.NORM.S.DIST((K5-$I$1)/$L$1,FALSE)</f>
        <v>1.8508423192446414E-23</v>
      </c>
      <c r="O5">
        <f>B5</f>
        <v>250.95819031612967</v>
      </c>
      <c r="P5">
        <f>I5</f>
        <v>605.68143538836284</v>
      </c>
      <c r="R5" s="7">
        <v>0</v>
      </c>
      <c r="S5">
        <f>(COUNTIF($O$5:$P$24,"&gt;="&amp;R5)-COUNTIF($O$5:$P$24,"&gt;"&amp;R6))/$P$25</f>
        <v>0</v>
      </c>
      <c r="T5" s="7">
        <f>_xlfn.NORM.S.DIST((R5-$P$1)/$S$1,FALSE)</f>
        <v>7.389488348778419E-4</v>
      </c>
    </row>
    <row r="6" spans="1:20">
      <c r="A6" t="s">
        <v>6</v>
      </c>
      <c r="B6">
        <v>402.93690594651332</v>
      </c>
      <c r="D6" s="7">
        <v>100</v>
      </c>
      <c r="E6">
        <f t="shared" ref="E6:E30" si="0">(COUNTIF($B$5:$B$24,"&gt;="&amp;D6)-COUNTIF($B$5:$B$24,"&gt;"&amp;D7))/$B$25</f>
        <v>0</v>
      </c>
      <c r="F6" s="7">
        <f t="shared" ref="F6:F30" si="1">_xlfn.NORM.S.DIST((D6-$B$1)/$E$1,FALSE)</f>
        <v>1.0357557177573942E-2</v>
      </c>
      <c r="H6" t="s">
        <v>32</v>
      </c>
      <c r="I6">
        <v>762.98903012052551</v>
      </c>
      <c r="J6">
        <v>1597.7237961392855</v>
      </c>
      <c r="K6" s="7">
        <v>100</v>
      </c>
      <c r="L6">
        <f t="shared" ref="L6:L30" si="2">(COUNTIF($I$5:$I$24,"&gt;="&amp;K6)-COUNTIF($I$5:$I$24,"&gt;"&amp;K7))/$I$25</f>
        <v>0</v>
      </c>
      <c r="M6" s="7">
        <f t="shared" ref="M6:M30" si="3">_xlfn.NORM.S.DIST((K6-$I$1)/$L$1,FALSE)</f>
        <v>2.2057739583342693E-17</v>
      </c>
      <c r="O6">
        <f t="shared" ref="O6:O24" si="4">B6</f>
        <v>402.93690594651332</v>
      </c>
      <c r="P6">
        <f t="shared" ref="P6:P24" si="5">I6</f>
        <v>762.98903012052551</v>
      </c>
      <c r="R6" s="7">
        <v>100</v>
      </c>
      <c r="S6">
        <f t="shared" ref="S6:S30" si="6">(COUNTIF($O$5:$P$24,"&gt;="&amp;R6)-COUNTIF($O$5:$P$24,"&gt;"&amp;R7))/$P$25</f>
        <v>0</v>
      </c>
      <c r="T6" s="7">
        <f t="shared" ref="T6:T30" si="7">_xlfn.NORM.S.DIST((R6-$P$1)/$S$1,FALSE)</f>
        <v>5.7196150780680832E-3</v>
      </c>
    </row>
    <row r="7" spans="1:20">
      <c r="A7" t="s">
        <v>7</v>
      </c>
      <c r="B7">
        <v>280.95326725393318</v>
      </c>
      <c r="D7" s="7">
        <v>200</v>
      </c>
      <c r="E7">
        <f t="shared" si="0"/>
        <v>0.15</v>
      </c>
      <c r="F7" s="7">
        <f t="shared" si="1"/>
        <v>6.5047694844280704E-2</v>
      </c>
      <c r="H7" t="s">
        <v>33</v>
      </c>
      <c r="I7">
        <v>651.82244602489186</v>
      </c>
      <c r="J7">
        <v>1278.2243042293394</v>
      </c>
      <c r="K7" s="7">
        <v>200</v>
      </c>
      <c r="L7">
        <f t="shared" si="2"/>
        <v>0</v>
      </c>
      <c r="M7" s="7">
        <f t="shared" si="3"/>
        <v>2.8644638139598755E-12</v>
      </c>
      <c r="O7">
        <f t="shared" si="4"/>
        <v>280.95326725393318</v>
      </c>
      <c r="P7">
        <f t="shared" si="5"/>
        <v>651.82244602489186</v>
      </c>
      <c r="R7" s="7">
        <v>200</v>
      </c>
      <c r="S7">
        <f t="shared" si="6"/>
        <v>7.4999999999999997E-2</v>
      </c>
      <c r="T7" s="7">
        <f t="shared" si="7"/>
        <v>2.9637385720527404E-2</v>
      </c>
    </row>
    <row r="8" spans="1:20">
      <c r="A8" t="s">
        <v>8</v>
      </c>
      <c r="B8">
        <v>361.0387937263107</v>
      </c>
      <c r="D8" s="7">
        <v>300</v>
      </c>
      <c r="E8">
        <f t="shared" si="0"/>
        <v>0.25</v>
      </c>
      <c r="F8" s="7">
        <f t="shared" si="1"/>
        <v>0.21620356648585026</v>
      </c>
      <c r="H8" t="s">
        <v>34</v>
      </c>
      <c r="I8">
        <v>701.80189676886141</v>
      </c>
      <c r="J8">
        <v>1456.7368123703925</v>
      </c>
      <c r="K8" s="7">
        <v>300</v>
      </c>
      <c r="L8">
        <f t="shared" si="2"/>
        <v>0</v>
      </c>
      <c r="M8" s="7">
        <f t="shared" si="3"/>
        <v>4.0533716595270873E-8</v>
      </c>
      <c r="O8">
        <f t="shared" si="4"/>
        <v>361.0387937263107</v>
      </c>
      <c r="P8">
        <f t="shared" si="5"/>
        <v>701.80189676886141</v>
      </c>
      <c r="R8" s="7">
        <v>300</v>
      </c>
      <c r="S8">
        <f t="shared" si="6"/>
        <v>0.125</v>
      </c>
      <c r="T8" s="7">
        <f t="shared" si="7"/>
        <v>0.10280959272663147</v>
      </c>
    </row>
    <row r="9" spans="1:20">
      <c r="A9" t="s">
        <v>9</v>
      </c>
      <c r="B9">
        <v>401.94178051401673</v>
      </c>
      <c r="D9" s="7">
        <v>400</v>
      </c>
      <c r="E9">
        <f t="shared" si="0"/>
        <v>0.3</v>
      </c>
      <c r="F9" s="7">
        <f t="shared" si="1"/>
        <v>0.3803208795628501</v>
      </c>
      <c r="H9" t="s">
        <v>35</v>
      </c>
      <c r="I9">
        <v>655.09666236282362</v>
      </c>
      <c r="J9">
        <v>1446.4705809055235</v>
      </c>
      <c r="K9" s="7">
        <v>400</v>
      </c>
      <c r="L9">
        <f t="shared" si="2"/>
        <v>0</v>
      </c>
      <c r="M9" s="7">
        <f t="shared" si="3"/>
        <v>6.2500035523338219E-5</v>
      </c>
      <c r="O9">
        <f t="shared" si="4"/>
        <v>401.94178051401673</v>
      </c>
      <c r="P9">
        <f t="shared" si="5"/>
        <v>655.09666236282362</v>
      </c>
      <c r="R9" s="7">
        <v>400</v>
      </c>
      <c r="S9">
        <f t="shared" si="6"/>
        <v>0.15</v>
      </c>
      <c r="T9" s="7">
        <f t="shared" si="7"/>
        <v>0.23875256244132689</v>
      </c>
    </row>
    <row r="10" spans="1:20">
      <c r="A10" t="s">
        <v>10</v>
      </c>
      <c r="B10">
        <v>392.55378767037308</v>
      </c>
      <c r="D10" s="7">
        <v>500</v>
      </c>
      <c r="E10">
        <f t="shared" si="0"/>
        <v>0.25</v>
      </c>
      <c r="F10" s="7">
        <f t="shared" si="1"/>
        <v>0.35407385193042523</v>
      </c>
      <c r="H10" t="s">
        <v>36</v>
      </c>
      <c r="I10">
        <v>661.68937310901151</v>
      </c>
      <c r="J10">
        <v>1445.7176341809334</v>
      </c>
      <c r="K10" s="7">
        <v>500</v>
      </c>
      <c r="L10">
        <f t="shared" si="2"/>
        <v>0.15</v>
      </c>
      <c r="M10" s="7">
        <f t="shared" si="3"/>
        <v>1.0501101418522585E-2</v>
      </c>
      <c r="O10">
        <f t="shared" si="4"/>
        <v>392.55378767037308</v>
      </c>
      <c r="P10">
        <f t="shared" si="5"/>
        <v>661.68937310901151</v>
      </c>
      <c r="R10" s="7">
        <v>500</v>
      </c>
      <c r="S10">
        <f t="shared" si="6"/>
        <v>0.2</v>
      </c>
      <c r="T10" s="7">
        <f t="shared" si="7"/>
        <v>0.37117874618002017</v>
      </c>
    </row>
    <row r="11" spans="1:20">
      <c r="A11" t="s">
        <v>11</v>
      </c>
      <c r="B11">
        <v>435.39524636728083</v>
      </c>
      <c r="D11" s="7">
        <v>600</v>
      </c>
      <c r="E11">
        <f t="shared" si="0"/>
        <v>0</v>
      </c>
      <c r="F11" s="7">
        <f t="shared" si="1"/>
        <v>0.17445921516541682</v>
      </c>
      <c r="H11" t="s">
        <v>37</v>
      </c>
      <c r="I11">
        <v>631.35825155705561</v>
      </c>
      <c r="J11">
        <v>1460.7940314161369</v>
      </c>
      <c r="K11" s="7">
        <v>600</v>
      </c>
      <c r="L11">
        <f t="shared" si="2"/>
        <v>0.45</v>
      </c>
      <c r="M11" s="7">
        <f t="shared" si="3"/>
        <v>0.1922561285542112</v>
      </c>
      <c r="O11">
        <f t="shared" si="4"/>
        <v>435.39524636728083</v>
      </c>
      <c r="P11">
        <f t="shared" si="5"/>
        <v>631.35825155705561</v>
      </c>
      <c r="R11" s="7">
        <v>600</v>
      </c>
      <c r="S11">
        <f t="shared" si="6"/>
        <v>0.22500000000000001</v>
      </c>
      <c r="T11" s="7">
        <f t="shared" si="7"/>
        <v>0.38631254876348564</v>
      </c>
    </row>
    <row r="12" spans="1:20">
      <c r="A12" t="s">
        <v>12</v>
      </c>
      <c r="B12">
        <v>581.54263344251603</v>
      </c>
      <c r="D12" s="7">
        <v>700</v>
      </c>
      <c r="E12">
        <f t="shared" si="0"/>
        <v>0.05</v>
      </c>
      <c r="F12" s="7">
        <f t="shared" si="1"/>
        <v>4.549360421578854E-2</v>
      </c>
      <c r="H12" t="s">
        <v>38</v>
      </c>
      <c r="I12">
        <v>598.00020958683365</v>
      </c>
      <c r="J12">
        <v>1616.1207440120215</v>
      </c>
      <c r="K12" s="7">
        <v>700</v>
      </c>
      <c r="L12">
        <f t="shared" si="2"/>
        <v>0.35</v>
      </c>
      <c r="M12" s="7">
        <f t="shared" si="3"/>
        <v>0.38354496306427543</v>
      </c>
      <c r="O12">
        <f t="shared" si="4"/>
        <v>581.54263344251603</v>
      </c>
      <c r="P12">
        <f t="shared" si="5"/>
        <v>598.00020958683365</v>
      </c>
      <c r="R12" s="7">
        <v>700</v>
      </c>
      <c r="S12">
        <f t="shared" si="6"/>
        <v>0.2</v>
      </c>
      <c r="T12" s="7">
        <f t="shared" si="7"/>
        <v>0.26916289295271179</v>
      </c>
    </row>
    <row r="13" spans="1:20">
      <c r="A13" t="s">
        <v>13</v>
      </c>
      <c r="B13">
        <v>452.10594517076726</v>
      </c>
      <c r="D13" s="7">
        <v>800</v>
      </c>
      <c r="E13">
        <f t="shared" si="0"/>
        <v>0</v>
      </c>
      <c r="F13" s="7">
        <f t="shared" si="1"/>
        <v>6.2786047974488345E-3</v>
      </c>
      <c r="H13" t="s">
        <v>39</v>
      </c>
      <c r="I13">
        <v>743.69203252888042</v>
      </c>
      <c r="J13">
        <v>1637.9408682622616</v>
      </c>
      <c r="K13" s="7">
        <v>800</v>
      </c>
      <c r="L13">
        <f t="shared" si="2"/>
        <v>0.05</v>
      </c>
      <c r="M13" s="7">
        <f t="shared" si="3"/>
        <v>8.3376397409049105E-2</v>
      </c>
      <c r="O13">
        <f t="shared" si="4"/>
        <v>452.10594517076726</v>
      </c>
      <c r="P13">
        <f t="shared" si="5"/>
        <v>743.69203252888042</v>
      </c>
      <c r="R13" s="7">
        <v>800</v>
      </c>
      <c r="S13">
        <f t="shared" si="6"/>
        <v>2.5000000000000001E-2</v>
      </c>
      <c r="T13" s="7">
        <f t="shared" si="7"/>
        <v>0.12554869864205626</v>
      </c>
    </row>
    <row r="14" spans="1:20">
      <c r="A14" t="s">
        <v>14</v>
      </c>
      <c r="B14">
        <v>297.48155955000675</v>
      </c>
      <c r="D14" s="7">
        <v>900</v>
      </c>
      <c r="E14">
        <f t="shared" si="0"/>
        <v>0</v>
      </c>
      <c r="F14" s="7">
        <f t="shared" si="1"/>
        <v>4.5859817481685669E-4</v>
      </c>
      <c r="H14" t="s">
        <v>40</v>
      </c>
      <c r="I14">
        <v>790.11630215201001</v>
      </c>
      <c r="J14">
        <v>1495.4549158151085</v>
      </c>
      <c r="K14" s="7">
        <v>900</v>
      </c>
      <c r="L14">
        <f t="shared" si="2"/>
        <v>0</v>
      </c>
      <c r="M14" s="7">
        <f t="shared" si="3"/>
        <v>1.9749709829455652E-3</v>
      </c>
      <c r="O14">
        <f t="shared" si="4"/>
        <v>297.48155955000675</v>
      </c>
      <c r="P14">
        <f t="shared" si="5"/>
        <v>790.11630215201001</v>
      </c>
      <c r="R14" s="7">
        <v>900</v>
      </c>
      <c r="S14">
        <f t="shared" si="6"/>
        <v>0</v>
      </c>
      <c r="T14" s="7">
        <f t="shared" si="7"/>
        <v>3.9203956605096964E-2</v>
      </c>
    </row>
    <row r="15" spans="1:20">
      <c r="A15" t="s">
        <v>15</v>
      </c>
      <c r="B15">
        <v>336.7177563887596</v>
      </c>
      <c r="D15" s="7">
        <v>1000</v>
      </c>
      <c r="E15">
        <f t="shared" si="0"/>
        <v>0</v>
      </c>
      <c r="F15" s="7">
        <f t="shared" si="1"/>
        <v>1.7727923469163997E-5</v>
      </c>
      <c r="H15" t="s">
        <v>41</v>
      </c>
      <c r="I15">
        <v>747.78224952215351</v>
      </c>
      <c r="J15">
        <v>1487.0944153507617</v>
      </c>
      <c r="K15" s="7">
        <v>1000</v>
      </c>
      <c r="L15">
        <f t="shared" si="2"/>
        <v>0</v>
      </c>
      <c r="M15" s="7">
        <f t="shared" si="3"/>
        <v>5.0976388463276101E-6</v>
      </c>
      <c r="O15">
        <f t="shared" si="4"/>
        <v>336.7177563887596</v>
      </c>
      <c r="P15">
        <f t="shared" si="5"/>
        <v>747.78224952215351</v>
      </c>
      <c r="R15" s="7">
        <v>1000</v>
      </c>
      <c r="S15">
        <f t="shared" si="6"/>
        <v>0</v>
      </c>
      <c r="T15" s="7">
        <f t="shared" si="7"/>
        <v>8.1953638643047447E-3</v>
      </c>
    </row>
    <row r="16" spans="1:20">
      <c r="A16" t="s">
        <v>16</v>
      </c>
      <c r="B16">
        <v>585.50039007739053</v>
      </c>
      <c r="D16" s="7">
        <v>1100</v>
      </c>
      <c r="E16">
        <f t="shared" si="0"/>
        <v>0</v>
      </c>
      <c r="F16" s="7">
        <f t="shared" si="1"/>
        <v>3.6269351162572527E-7</v>
      </c>
      <c r="H16" t="s">
        <v>42</v>
      </c>
      <c r="I16">
        <v>800.5875066271775</v>
      </c>
      <c r="J16">
        <v>1898.753932728182</v>
      </c>
      <c r="K16" s="7">
        <v>1100</v>
      </c>
      <c r="L16">
        <f t="shared" si="2"/>
        <v>0</v>
      </c>
      <c r="M16" s="7">
        <f t="shared" si="3"/>
        <v>1.433732596726222E-9</v>
      </c>
      <c r="O16">
        <f t="shared" si="4"/>
        <v>585.50039007739053</v>
      </c>
      <c r="P16">
        <f t="shared" si="5"/>
        <v>800.5875066271775</v>
      </c>
      <c r="R16" s="7">
        <v>1100</v>
      </c>
      <c r="S16">
        <f t="shared" si="6"/>
        <v>0</v>
      </c>
      <c r="T16" s="7">
        <f t="shared" si="7"/>
        <v>1.1469044492054934E-3</v>
      </c>
    </row>
    <row r="17" spans="1:20">
      <c r="A17" t="s">
        <v>17</v>
      </c>
      <c r="B17">
        <v>380.53326096746332</v>
      </c>
      <c r="D17" s="7">
        <v>1200</v>
      </c>
      <c r="E17">
        <f t="shared" si="0"/>
        <v>0</v>
      </c>
      <c r="F17" s="7">
        <f t="shared" si="1"/>
        <v>3.9271553050562135E-9</v>
      </c>
      <c r="H17" t="s">
        <v>43</v>
      </c>
      <c r="I17">
        <v>575.48957199059714</v>
      </c>
      <c r="J17">
        <v>1311.269085126517</v>
      </c>
      <c r="K17" s="7">
        <v>1200</v>
      </c>
      <c r="L17">
        <f t="shared" si="2"/>
        <v>0</v>
      </c>
      <c r="M17" s="7">
        <f t="shared" si="3"/>
        <v>4.393979294337321E-14</v>
      </c>
      <c r="O17">
        <f t="shared" si="4"/>
        <v>380.53326096746332</v>
      </c>
      <c r="P17">
        <f t="shared" si="5"/>
        <v>575.48957199059714</v>
      </c>
      <c r="R17" s="7">
        <v>1200</v>
      </c>
      <c r="S17">
        <f t="shared" si="6"/>
        <v>0</v>
      </c>
      <c r="T17" s="7">
        <f t="shared" si="7"/>
        <v>1.0745011654024403E-4</v>
      </c>
    </row>
    <row r="18" spans="1:20">
      <c r="A18" t="s">
        <v>18</v>
      </c>
      <c r="B18">
        <v>707.13399133680969</v>
      </c>
      <c r="D18" s="7">
        <v>1300</v>
      </c>
      <c r="E18">
        <f t="shared" si="0"/>
        <v>0</v>
      </c>
      <c r="F18" s="7">
        <f t="shared" si="1"/>
        <v>2.2504674629789204E-11</v>
      </c>
      <c r="H18" t="s">
        <v>44</v>
      </c>
      <c r="I18">
        <v>698.40894070807497</v>
      </c>
      <c r="J18">
        <v>1924.6522806519527</v>
      </c>
      <c r="K18" s="7">
        <v>1300</v>
      </c>
      <c r="L18">
        <f t="shared" si="2"/>
        <v>0</v>
      </c>
      <c r="M18" s="7">
        <f t="shared" si="3"/>
        <v>1.4673665139014326E-19</v>
      </c>
      <c r="O18">
        <f t="shared" si="4"/>
        <v>707.13399133680969</v>
      </c>
      <c r="P18">
        <f t="shared" si="5"/>
        <v>698.40894070807497</v>
      </c>
      <c r="R18" s="7">
        <v>1300</v>
      </c>
      <c r="S18">
        <f t="shared" si="6"/>
        <v>0</v>
      </c>
      <c r="T18" s="7">
        <f t="shared" si="7"/>
        <v>6.7391822383450151E-6</v>
      </c>
    </row>
    <row r="19" spans="1:20">
      <c r="A19" t="s">
        <v>19</v>
      </c>
      <c r="B19">
        <v>307.44725123178745</v>
      </c>
      <c r="D19" s="7">
        <v>1400</v>
      </c>
      <c r="E19">
        <f t="shared" si="0"/>
        <v>0</v>
      </c>
      <c r="F19" s="7">
        <f t="shared" si="1"/>
        <v>6.8253318557101846E-14</v>
      </c>
      <c r="H19" t="s">
        <v>45</v>
      </c>
      <c r="I19">
        <v>728.7108668774581</v>
      </c>
      <c r="J19">
        <v>1420.5925229038899</v>
      </c>
      <c r="K19" s="7">
        <v>1400</v>
      </c>
      <c r="L19">
        <f t="shared" si="2"/>
        <v>0</v>
      </c>
      <c r="M19" s="7">
        <f t="shared" si="3"/>
        <v>5.3396151071189857E-26</v>
      </c>
      <c r="O19">
        <f t="shared" si="4"/>
        <v>307.44725123178745</v>
      </c>
      <c r="P19">
        <f t="shared" si="5"/>
        <v>728.7108668774581</v>
      </c>
      <c r="R19" s="7">
        <v>1400</v>
      </c>
      <c r="S19">
        <f t="shared" si="6"/>
        <v>0</v>
      </c>
      <c r="T19" s="7">
        <f t="shared" si="7"/>
        <v>2.8296203266144273E-7</v>
      </c>
    </row>
    <row r="20" spans="1:20">
      <c r="A20" t="s">
        <v>20</v>
      </c>
      <c r="B20">
        <v>588.55675488552401</v>
      </c>
      <c r="D20" s="7">
        <v>1500</v>
      </c>
      <c r="E20">
        <f t="shared" si="0"/>
        <v>0</v>
      </c>
      <c r="F20" s="7">
        <f t="shared" si="1"/>
        <v>1.0955474134045788E-16</v>
      </c>
      <c r="H20" t="s">
        <v>46</v>
      </c>
      <c r="I20">
        <v>636.76567238426776</v>
      </c>
      <c r="J20">
        <v>1677.0810344198273</v>
      </c>
      <c r="K20" s="7">
        <v>1500</v>
      </c>
      <c r="L20">
        <f t="shared" si="2"/>
        <v>0</v>
      </c>
      <c r="M20" s="7">
        <f t="shared" si="3"/>
        <v>2.1172495702055785E-33</v>
      </c>
      <c r="O20">
        <f t="shared" si="4"/>
        <v>588.55675488552401</v>
      </c>
      <c r="P20">
        <f t="shared" si="5"/>
        <v>636.76567238426776</v>
      </c>
      <c r="R20" s="7">
        <v>1500</v>
      </c>
      <c r="S20">
        <f t="shared" si="6"/>
        <v>0</v>
      </c>
      <c r="T20" s="7">
        <f t="shared" si="7"/>
        <v>7.9537106739282101E-9</v>
      </c>
    </row>
    <row r="21" spans="1:20">
      <c r="A21" t="s">
        <v>21</v>
      </c>
      <c r="B21">
        <v>557.67561879999255</v>
      </c>
      <c r="D21" s="7">
        <v>1600</v>
      </c>
      <c r="E21">
        <f t="shared" si="0"/>
        <v>0</v>
      </c>
      <c r="F21" s="7">
        <f t="shared" si="1"/>
        <v>9.3066837277520645E-20</v>
      </c>
      <c r="H21" t="s">
        <v>47</v>
      </c>
      <c r="I21">
        <v>595.3488406387803</v>
      </c>
      <c r="J21">
        <v>1578.2409195490764</v>
      </c>
      <c r="K21" s="7">
        <v>1600</v>
      </c>
      <c r="L21">
        <f t="shared" si="2"/>
        <v>0</v>
      </c>
      <c r="M21" s="7">
        <f t="shared" si="3"/>
        <v>9.1479736459809496E-42</v>
      </c>
      <c r="O21">
        <f t="shared" si="4"/>
        <v>557.67561879999255</v>
      </c>
      <c r="P21">
        <f t="shared" si="5"/>
        <v>595.3488406387803</v>
      </c>
      <c r="R21" s="7">
        <v>1600</v>
      </c>
      <c r="S21">
        <f t="shared" si="6"/>
        <v>0</v>
      </c>
      <c r="T21" s="7">
        <f t="shared" si="7"/>
        <v>1.4966907260017391E-10</v>
      </c>
    </row>
    <row r="22" spans="1:20">
      <c r="A22" t="s">
        <v>22</v>
      </c>
      <c r="B22">
        <v>425.22954941868147</v>
      </c>
      <c r="D22" s="7">
        <v>1700</v>
      </c>
      <c r="E22">
        <f t="shared" si="0"/>
        <v>0</v>
      </c>
      <c r="F22" s="7">
        <f t="shared" si="1"/>
        <v>4.1842257211606534E-23</v>
      </c>
      <c r="H22" t="s">
        <v>48</v>
      </c>
      <c r="I22">
        <v>638.18348628353488</v>
      </c>
      <c r="J22">
        <v>1456.8197466485394</v>
      </c>
      <c r="K22" s="7">
        <v>1700</v>
      </c>
      <c r="L22">
        <f t="shared" si="2"/>
        <v>0</v>
      </c>
      <c r="M22" s="7">
        <f t="shared" si="3"/>
        <v>4.306936883293587E-51</v>
      </c>
      <c r="O22">
        <f t="shared" si="4"/>
        <v>425.22954941868147</v>
      </c>
      <c r="P22">
        <f t="shared" si="5"/>
        <v>638.18348628353488</v>
      </c>
      <c r="R22" s="7">
        <v>1700</v>
      </c>
      <c r="S22">
        <f t="shared" si="6"/>
        <v>0</v>
      </c>
      <c r="T22" s="7">
        <f t="shared" si="7"/>
        <v>1.8854499251815344E-12</v>
      </c>
    </row>
    <row r="23" spans="1:20">
      <c r="A23" t="s">
        <v>23</v>
      </c>
      <c r="B23">
        <v>430.63470887602642</v>
      </c>
      <c r="D23" s="7">
        <v>1800</v>
      </c>
      <c r="E23">
        <f t="shared" si="0"/>
        <v>0</v>
      </c>
      <c r="F23" s="7">
        <f t="shared" si="1"/>
        <v>9.9561544717432958E-27</v>
      </c>
      <c r="H23" t="s">
        <v>49</v>
      </c>
      <c r="I23">
        <v>727.12821064152502</v>
      </c>
      <c r="J23">
        <v>1583.4387510918114</v>
      </c>
      <c r="K23" s="7">
        <v>1800</v>
      </c>
      <c r="L23">
        <f t="shared" si="2"/>
        <v>0</v>
      </c>
      <c r="M23" s="7">
        <f t="shared" si="3"/>
        <v>2.2095450518567286E-61</v>
      </c>
      <c r="O23">
        <f t="shared" si="4"/>
        <v>430.63470887602642</v>
      </c>
      <c r="P23">
        <f t="shared" si="5"/>
        <v>727.12821064152502</v>
      </c>
      <c r="R23" s="7">
        <v>1800</v>
      </c>
      <c r="S23">
        <f t="shared" si="6"/>
        <v>0</v>
      </c>
      <c r="T23" s="7">
        <f t="shared" si="7"/>
        <v>1.590078604907665E-14</v>
      </c>
    </row>
    <row r="24" spans="1:20">
      <c r="A24" t="s">
        <v>24</v>
      </c>
      <c r="B24">
        <v>598.89670091806249</v>
      </c>
      <c r="D24" s="7">
        <v>1900</v>
      </c>
      <c r="E24">
        <f t="shared" si="0"/>
        <v>0</v>
      </c>
      <c r="F24" s="7">
        <f t="shared" si="1"/>
        <v>1.2537891850094701E-30</v>
      </c>
      <c r="H24" t="s">
        <v>50</v>
      </c>
      <c r="I24">
        <v>672.45537555400858</v>
      </c>
      <c r="J24">
        <v>1743.2480395431003</v>
      </c>
      <c r="K24" s="7">
        <v>1900</v>
      </c>
      <c r="L24">
        <f t="shared" si="2"/>
        <v>0</v>
      </c>
      <c r="M24" s="7">
        <f t="shared" si="3"/>
        <v>1.2351735013108565E-72</v>
      </c>
      <c r="O24">
        <f t="shared" si="4"/>
        <v>598.89670091806249</v>
      </c>
      <c r="P24">
        <f t="shared" si="5"/>
        <v>672.45537555400858</v>
      </c>
      <c r="R24" s="7">
        <v>1900</v>
      </c>
      <c r="S24">
        <f t="shared" si="6"/>
        <v>0</v>
      </c>
      <c r="T24" s="7">
        <f t="shared" si="7"/>
        <v>8.9772401207243112E-17</v>
      </c>
    </row>
    <row r="25" spans="1:20">
      <c r="A25" t="s">
        <v>29</v>
      </c>
      <c r="B25">
        <f>COUNT(B5:B24)</f>
        <v>20</v>
      </c>
      <c r="D25" s="7">
        <v>2000</v>
      </c>
      <c r="E25">
        <f t="shared" si="0"/>
        <v>0</v>
      </c>
      <c r="F25" s="7">
        <f t="shared" si="1"/>
        <v>8.3562954058399908E-35</v>
      </c>
      <c r="H25" t="s">
        <v>29</v>
      </c>
      <c r="I25">
        <f>COUNT(I5:I24)</f>
        <v>20</v>
      </c>
      <c r="K25" s="7">
        <v>2000</v>
      </c>
      <c r="L25">
        <f t="shared" si="2"/>
        <v>0</v>
      </c>
      <c r="M25" s="7">
        <f t="shared" si="3"/>
        <v>7.5239139863913199E-85</v>
      </c>
      <c r="O25" t="s">
        <v>29</v>
      </c>
      <c r="P25">
        <f>COUNT(B5:B24,I5:I24)</f>
        <v>40</v>
      </c>
      <c r="R25" s="7">
        <v>2000</v>
      </c>
      <c r="S25">
        <f t="shared" si="6"/>
        <v>0</v>
      </c>
      <c r="T25" s="7">
        <f t="shared" si="7"/>
        <v>3.3930303610855841E-19</v>
      </c>
    </row>
    <row r="26" spans="1:20">
      <c r="A26" s="8" t="s">
        <v>27</v>
      </c>
      <c r="B26" s="7" t="s">
        <v>28</v>
      </c>
      <c r="D26" s="7">
        <v>2100</v>
      </c>
      <c r="E26">
        <f t="shared" si="0"/>
        <v>0</v>
      </c>
      <c r="F26" s="7">
        <f t="shared" si="1"/>
        <v>2.9475380586554194E-39</v>
      </c>
      <c r="H26" s="8" t="s">
        <v>27</v>
      </c>
      <c r="I26" s="7" t="s">
        <v>28</v>
      </c>
      <c r="K26" s="7">
        <v>2100</v>
      </c>
      <c r="L26">
        <f t="shared" si="2"/>
        <v>0</v>
      </c>
      <c r="M26" s="7">
        <f t="shared" si="3"/>
        <v>4.9940217474939045E-98</v>
      </c>
      <c r="O26" s="8" t="s">
        <v>27</v>
      </c>
      <c r="P26" s="7" t="s">
        <v>28</v>
      </c>
      <c r="R26" s="7">
        <v>2100</v>
      </c>
      <c r="S26">
        <f t="shared" si="6"/>
        <v>0</v>
      </c>
      <c r="T26" s="7">
        <f t="shared" si="7"/>
        <v>8.5852571150003205E-22</v>
      </c>
    </row>
    <row r="27" spans="1:20">
      <c r="A27" s="7">
        <f>B1-2*E1</f>
        <v>188.03682948453738</v>
      </c>
      <c r="B27" s="7">
        <f>B1+2*E1</f>
        <v>689.48657980129735</v>
      </c>
      <c r="C27">
        <v>0</v>
      </c>
      <c r="D27" s="7">
        <v>2200</v>
      </c>
      <c r="E27">
        <f t="shared" si="0"/>
        <v>0</v>
      </c>
      <c r="F27" s="7">
        <f t="shared" si="1"/>
        <v>5.5025174724968395E-44</v>
      </c>
      <c r="H27" s="7">
        <f>I1-2*L1</f>
        <v>546.82493413330633</v>
      </c>
      <c r="I27" s="7">
        <f>I1+2*L1</f>
        <v>815.48590194937753</v>
      </c>
      <c r="J27">
        <v>0</v>
      </c>
      <c r="K27" s="7">
        <v>2200</v>
      </c>
      <c r="L27">
        <f t="shared" si="2"/>
        <v>0</v>
      </c>
      <c r="M27" s="7">
        <f t="shared" si="3"/>
        <v>3.612000382286309E-112</v>
      </c>
      <c r="O27" s="7">
        <f>P1-2*S1</f>
        <v>244.2406700467518</v>
      </c>
      <c r="P27" s="7">
        <f>P1+2*S1</f>
        <v>875.67645263750705</v>
      </c>
      <c r="Q27">
        <v>0</v>
      </c>
      <c r="R27" s="7">
        <v>2200</v>
      </c>
      <c r="S27">
        <f t="shared" si="6"/>
        <v>0</v>
      </c>
      <c r="T27" s="7">
        <f t="shared" si="7"/>
        <v>1.4542515080637367E-24</v>
      </c>
    </row>
    <row r="28" spans="1:20">
      <c r="A28" s="7">
        <f>A27</f>
        <v>188.03682948453738</v>
      </c>
      <c r="B28" s="7">
        <f>B27</f>
        <v>689.48657980129735</v>
      </c>
      <c r="C28">
        <v>1</v>
      </c>
      <c r="D28" s="7">
        <v>2300</v>
      </c>
      <c r="E28">
        <f t="shared" si="0"/>
        <v>0</v>
      </c>
      <c r="F28" s="7">
        <f t="shared" si="1"/>
        <v>5.4365052404709812E-49</v>
      </c>
      <c r="H28" s="7">
        <f>H27</f>
        <v>546.82493413330633</v>
      </c>
      <c r="I28" s="7">
        <f>I27</f>
        <v>815.48590194937753</v>
      </c>
      <c r="J28">
        <v>1</v>
      </c>
      <c r="K28" s="7">
        <v>2300</v>
      </c>
      <c r="L28">
        <f t="shared" si="2"/>
        <v>0</v>
      </c>
      <c r="M28" s="7">
        <f t="shared" si="3"/>
        <v>2.8466619548739188E-127</v>
      </c>
      <c r="O28" s="7">
        <f>O27</f>
        <v>244.2406700467518</v>
      </c>
      <c r="P28" s="7">
        <f>P27</f>
        <v>875.67645263750705</v>
      </c>
      <c r="Q28">
        <v>1</v>
      </c>
      <c r="R28" s="7">
        <v>2300</v>
      </c>
      <c r="S28">
        <f t="shared" si="6"/>
        <v>0</v>
      </c>
      <c r="T28" s="7">
        <f t="shared" si="7"/>
        <v>1.6490977375939456E-27</v>
      </c>
    </row>
    <row r="29" spans="1:20">
      <c r="D29" s="7">
        <v>2400</v>
      </c>
      <c r="E29">
        <f t="shared" si="0"/>
        <v>0</v>
      </c>
      <c r="F29" s="7">
        <f t="shared" si="1"/>
        <v>2.8427231328240161E-54</v>
      </c>
      <c r="K29" s="7">
        <v>2400</v>
      </c>
      <c r="L29">
        <f t="shared" si="2"/>
        <v>0</v>
      </c>
      <c r="M29" s="7">
        <f t="shared" si="3"/>
        <v>2.444639123293411E-143</v>
      </c>
      <c r="R29" s="7">
        <v>2400</v>
      </c>
      <c r="S29">
        <f t="shared" si="6"/>
        <v>0</v>
      </c>
      <c r="T29" s="7">
        <f t="shared" si="7"/>
        <v>1.2519123543862771E-30</v>
      </c>
    </row>
    <row r="30" spans="1:20">
      <c r="D30" s="7">
        <v>2500</v>
      </c>
      <c r="E30">
        <f t="shared" si="0"/>
        <v>0</v>
      </c>
      <c r="F30" s="7">
        <f t="shared" si="1"/>
        <v>7.866937286980938E-60</v>
      </c>
      <c r="K30" s="7">
        <v>2500</v>
      </c>
      <c r="L30">
        <f t="shared" si="2"/>
        <v>0</v>
      </c>
      <c r="M30" s="7">
        <f t="shared" si="3"/>
        <v>2.2876225538449082E-160</v>
      </c>
      <c r="R30" s="7">
        <v>2500</v>
      </c>
      <c r="S30">
        <f t="shared" si="6"/>
        <v>0</v>
      </c>
      <c r="T30" s="7">
        <f t="shared" si="7"/>
        <v>6.362416723160819E-34</v>
      </c>
    </row>
  </sheetData>
  <mergeCells count="6">
    <mergeCell ref="A3:B3"/>
    <mergeCell ref="D3:E3"/>
    <mergeCell ref="H3:I3"/>
    <mergeCell ref="K3:L3"/>
    <mergeCell ref="R3:S3"/>
    <mergeCell ref="O3:P3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31212-577E-47AC-8CDA-09749D6F024A}">
  <dimension ref="A1:T30"/>
  <sheetViews>
    <sheetView topLeftCell="I1" workbookViewId="0">
      <selection activeCell="P2" sqref="P2"/>
    </sheetView>
  </sheetViews>
  <sheetFormatPr defaultRowHeight="18.75"/>
  <cols>
    <col min="1" max="1" width="13.5" bestFit="1" customWidth="1"/>
    <col min="2" max="2" width="28.375" bestFit="1" customWidth="1"/>
    <col min="3" max="3" width="10.125" bestFit="1" customWidth="1"/>
    <col min="4" max="4" width="28.375" bestFit="1" customWidth="1"/>
    <col min="5" max="5" width="10.125" bestFit="1" customWidth="1"/>
    <col min="8" max="8" width="13.5" bestFit="1" customWidth="1"/>
    <col min="9" max="9" width="28.375" bestFit="1" customWidth="1"/>
    <col min="11" max="11" width="28.375" bestFit="1" customWidth="1"/>
    <col min="12" max="12" width="10.5" bestFit="1" customWidth="1"/>
    <col min="13" max="13" width="13.375" bestFit="1" customWidth="1"/>
    <col min="15" max="15" width="13.5" bestFit="1" customWidth="1"/>
    <col min="16" max="16" width="22.25" bestFit="1" customWidth="1"/>
    <col min="18" max="18" width="28.375" bestFit="1" customWidth="1"/>
    <col min="19" max="19" width="10.5" bestFit="1" customWidth="1"/>
  </cols>
  <sheetData>
    <row r="1" spans="1:20">
      <c r="A1" s="1" t="s">
        <v>0</v>
      </c>
      <c r="B1" s="2">
        <f>AVERAGE(B5:B24)</f>
        <v>5.1825806264815686</v>
      </c>
      <c r="D1" s="4" t="s">
        <v>1</v>
      </c>
      <c r="E1" s="5">
        <f>_xlfn.STDEV.S(B5:B24)</f>
        <v>0.94226083018511864</v>
      </c>
      <c r="H1" s="1" t="s">
        <v>0</v>
      </c>
      <c r="I1" s="2">
        <f>AVERAGE(I5:I24)</f>
        <v>6.9176259569657272</v>
      </c>
      <c r="K1" s="4" t="s">
        <v>1</v>
      </c>
      <c r="L1" s="5">
        <f>_xlfn.STDEV.S(I5:I24)</f>
        <v>0.45466107609394113</v>
      </c>
      <c r="O1" s="1" t="s">
        <v>51</v>
      </c>
      <c r="P1" s="2">
        <f>AVERAGE(B5:B24,I5:I24)</f>
        <v>6.0501032917236488</v>
      </c>
      <c r="R1" s="4" t="s">
        <v>52</v>
      </c>
      <c r="S1" s="5">
        <f>_xlfn.STDEV.S(B5:B24,I5:I24)</f>
        <v>1.1424298681998883</v>
      </c>
    </row>
    <row r="2" spans="1:20">
      <c r="A2" s="6"/>
      <c r="B2" s="6"/>
      <c r="C2" s="6"/>
      <c r="D2" s="3"/>
      <c r="E2" s="3"/>
      <c r="H2" s="6"/>
      <c r="I2" s="6"/>
      <c r="J2" s="6"/>
      <c r="K2" s="3"/>
      <c r="L2" s="3"/>
      <c r="O2" s="6"/>
      <c r="P2" s="6"/>
      <c r="Q2" s="6"/>
      <c r="R2" s="3"/>
      <c r="S2" s="3"/>
    </row>
    <row r="3" spans="1:20">
      <c r="A3" s="10" t="s">
        <v>2</v>
      </c>
      <c r="B3" s="10"/>
      <c r="C3" s="6"/>
      <c r="D3" s="10" t="s">
        <v>3</v>
      </c>
      <c r="E3" s="10"/>
      <c r="F3" s="9"/>
      <c r="H3" s="10" t="s">
        <v>2</v>
      </c>
      <c r="I3" s="10"/>
      <c r="J3" s="6"/>
      <c r="K3" s="10" t="s">
        <v>3</v>
      </c>
      <c r="L3" s="10"/>
      <c r="M3" s="9"/>
      <c r="O3" s="10" t="s">
        <v>53</v>
      </c>
      <c r="P3" s="10"/>
      <c r="Q3" s="6"/>
      <c r="R3" s="10" t="s">
        <v>3</v>
      </c>
      <c r="S3" s="10"/>
      <c r="T3" s="9"/>
    </row>
    <row r="4" spans="1:20" ht="20.25">
      <c r="A4" t="s">
        <v>4</v>
      </c>
      <c r="B4" t="s">
        <v>56</v>
      </c>
      <c r="D4" t="s">
        <v>56</v>
      </c>
      <c r="E4" t="s">
        <v>30</v>
      </c>
      <c r="F4" t="s">
        <v>26</v>
      </c>
      <c r="H4" t="s">
        <v>4</v>
      </c>
      <c r="I4" t="s">
        <v>56</v>
      </c>
      <c r="K4" t="s">
        <v>56</v>
      </c>
      <c r="L4" t="s">
        <v>30</v>
      </c>
      <c r="M4" t="s">
        <v>26</v>
      </c>
      <c r="O4" t="s">
        <v>54</v>
      </c>
      <c r="P4" t="s">
        <v>55</v>
      </c>
      <c r="R4" t="s">
        <v>56</v>
      </c>
      <c r="S4" t="s">
        <v>30</v>
      </c>
      <c r="T4" t="s">
        <v>26</v>
      </c>
    </row>
    <row r="5" spans="1:20">
      <c r="A5" t="s">
        <v>5</v>
      </c>
      <c r="B5">
        <v>3.56056615708082</v>
      </c>
      <c r="D5" s="7">
        <v>0</v>
      </c>
      <c r="E5">
        <f>(COUNTIF($B$5:$B$24,"&gt;="&amp;D5)-COUNTIF($B$5:$B$24,"&gt;"&amp;D6))/$B$25</f>
        <v>0</v>
      </c>
      <c r="F5" s="7">
        <f>_xlfn.NORM.S.DIST((D5-$B$1)/$E$1,FALSE)</f>
        <v>1.0760581974931368E-7</v>
      </c>
      <c r="H5" t="s">
        <v>31</v>
      </c>
      <c r="I5">
        <v>6.4045013482312765</v>
      </c>
      <c r="J5">
        <v>1173.2780960679579</v>
      </c>
      <c r="K5" s="7">
        <v>0</v>
      </c>
      <c r="L5">
        <f>(COUNTIF($I$5:$I$24,"&gt;="&amp;K5)-COUNTIF($I$5:$I$24,"&gt;"&amp;K6))/$I$25</f>
        <v>0</v>
      </c>
      <c r="M5" s="7">
        <f>_xlfn.NORM.S.DIST((K5-$I$1)/$L$1,FALSE)</f>
        <v>2.151585004332568E-51</v>
      </c>
      <c r="O5">
        <f>B5</f>
        <v>3.56056615708082</v>
      </c>
      <c r="P5">
        <f>I5</f>
        <v>6.4045013482312765</v>
      </c>
      <c r="R5" s="7">
        <v>0</v>
      </c>
      <c r="S5">
        <f>(COUNTIF($O$5:$P$24,"&gt;="&amp;R5)-COUNTIF($O$5:$P$24,"&gt;"&amp;R6))/$P$25</f>
        <v>0</v>
      </c>
      <c r="T5" s="7">
        <f>_xlfn.NORM.S.DIST((R5-$P$1)/$S$1,FALSE)</f>
        <v>3.2423577717490222E-7</v>
      </c>
    </row>
    <row r="6" spans="1:20">
      <c r="A6" t="s">
        <v>6</v>
      </c>
      <c r="B6">
        <v>4.8849849737783222</v>
      </c>
      <c r="D6" s="7">
        <v>0.5</v>
      </c>
      <c r="E6">
        <f t="shared" ref="E6:E30" si="0">(COUNTIF($B$5:$B$24,"&gt;="&amp;D6)-COUNTIF($B$5:$B$24,"&gt;"&amp;D7))/$B$25</f>
        <v>0</v>
      </c>
      <c r="F6" s="7">
        <f t="shared" ref="F6:F30" si="1">_xlfn.NORM.S.DIST((D6-$B$1)/$E$1,FALSE)</f>
        <v>1.7306992488159913E-6</v>
      </c>
      <c r="H6" t="s">
        <v>32</v>
      </c>
      <c r="I6">
        <v>7.4717524094369079</v>
      </c>
      <c r="J6">
        <v>1597.7237961392855</v>
      </c>
      <c r="K6" s="7">
        <v>0.5</v>
      </c>
      <c r="L6">
        <f t="shared" ref="L6:L30" si="2">(COUNTIF($I$5:$I$24,"&gt;="&amp;K6)-COUNTIF($I$5:$I$24,"&gt;"&amp;K7))/$I$25</f>
        <v>0</v>
      </c>
      <c r="M6" s="7">
        <f t="shared" ref="M6:M30" si="3">_xlfn.NORM.S.DIST((K6-$I$1)/$L$1,FALSE)</f>
        <v>2.1718043253841516E-44</v>
      </c>
      <c r="O6">
        <f t="shared" ref="O6:O24" si="4">B6</f>
        <v>4.8849849737783222</v>
      </c>
      <c r="P6">
        <f t="shared" ref="P6:P24" si="5">I6</f>
        <v>7.4717524094369079</v>
      </c>
      <c r="R6" s="7">
        <v>0.5</v>
      </c>
      <c r="S6">
        <f t="shared" ref="S6:S30" si="6">(COUNTIF($O$5:$P$24,"&gt;="&amp;R6)-COUNTIF($O$5:$P$24,"&gt;"&amp;R7))/$P$25</f>
        <v>0</v>
      </c>
      <c r="T6" s="7">
        <f t="shared" ref="T6:T30" si="7">_xlfn.NORM.S.DIST((R6-$P$1)/$S$1,FALSE)</f>
        <v>2.9913622260367373E-6</v>
      </c>
    </row>
    <row r="7" spans="1:20">
      <c r="A7" t="s">
        <v>7</v>
      </c>
      <c r="B7">
        <v>3.8396022579735449</v>
      </c>
      <c r="D7" s="7">
        <v>1</v>
      </c>
      <c r="E7">
        <f t="shared" si="0"/>
        <v>0</v>
      </c>
      <c r="F7" s="7">
        <f t="shared" si="1"/>
        <v>2.1004867982240533E-5</v>
      </c>
      <c r="H7" t="s">
        <v>33</v>
      </c>
      <c r="I7">
        <v>6.728576309479652</v>
      </c>
      <c r="J7">
        <v>1278.2243042293394</v>
      </c>
      <c r="K7" s="7">
        <v>1</v>
      </c>
      <c r="L7">
        <f t="shared" si="2"/>
        <v>0</v>
      </c>
      <c r="M7" s="7">
        <f t="shared" si="3"/>
        <v>6.5411452335278606E-38</v>
      </c>
      <c r="O7">
        <f t="shared" si="4"/>
        <v>3.8396022579735449</v>
      </c>
      <c r="P7">
        <f t="shared" si="5"/>
        <v>6.728576309479652</v>
      </c>
      <c r="R7" s="7">
        <v>1</v>
      </c>
      <c r="S7">
        <f t="shared" si="6"/>
        <v>0</v>
      </c>
      <c r="T7" s="7">
        <f t="shared" si="7"/>
        <v>2.2787055310174525E-5</v>
      </c>
    </row>
    <row r="8" spans="1:20">
      <c r="A8" t="s">
        <v>8</v>
      </c>
      <c r="B8">
        <v>4.538173572883009</v>
      </c>
      <c r="D8" s="7">
        <v>1.5</v>
      </c>
      <c r="E8">
        <f t="shared" si="0"/>
        <v>0</v>
      </c>
      <c r="F8" s="7">
        <f t="shared" si="1"/>
        <v>1.9236710699370351E-4</v>
      </c>
      <c r="H8" t="s">
        <v>34</v>
      </c>
      <c r="I8">
        <v>7.0697668250261714</v>
      </c>
      <c r="J8">
        <v>1456.7368123703925</v>
      </c>
      <c r="K8" s="7">
        <v>1.5</v>
      </c>
      <c r="L8">
        <f t="shared" si="2"/>
        <v>0</v>
      </c>
      <c r="M8" s="7">
        <f t="shared" si="3"/>
        <v>5.8783819796790984E-32</v>
      </c>
      <c r="O8">
        <f t="shared" si="4"/>
        <v>4.538173572883009</v>
      </c>
      <c r="P8">
        <f t="shared" si="5"/>
        <v>7.0697668250261714</v>
      </c>
      <c r="R8" s="7">
        <v>1.5</v>
      </c>
      <c r="S8">
        <f t="shared" si="6"/>
        <v>0</v>
      </c>
      <c r="T8" s="7">
        <f t="shared" si="7"/>
        <v>1.4332387394181713E-4</v>
      </c>
    </row>
    <row r="9" spans="1:20">
      <c r="A9" t="s">
        <v>9</v>
      </c>
      <c r="B9">
        <v>4.8740367429753837</v>
      </c>
      <c r="D9" s="7">
        <v>2</v>
      </c>
      <c r="E9">
        <f t="shared" si="0"/>
        <v>0</v>
      </c>
      <c r="F9" s="7">
        <f t="shared" si="1"/>
        <v>1.3293954173357635E-3</v>
      </c>
      <c r="H9" t="s">
        <v>35</v>
      </c>
      <c r="I9">
        <v>6.7416198329358181</v>
      </c>
      <c r="J9">
        <v>1446.4705809055235</v>
      </c>
      <c r="K9" s="7">
        <v>2</v>
      </c>
      <c r="L9">
        <f t="shared" si="2"/>
        <v>0</v>
      </c>
      <c r="M9" s="7">
        <f t="shared" si="3"/>
        <v>1.5762776867205881E-26</v>
      </c>
      <c r="O9">
        <f t="shared" si="4"/>
        <v>4.8740367429753837</v>
      </c>
      <c r="P9">
        <f t="shared" si="5"/>
        <v>6.7416198329358181</v>
      </c>
      <c r="R9" s="7">
        <v>2</v>
      </c>
      <c r="S9">
        <f t="shared" si="6"/>
        <v>0</v>
      </c>
      <c r="T9" s="7">
        <f t="shared" si="7"/>
        <v>7.4432053478396974E-4</v>
      </c>
    </row>
    <row r="10" spans="1:20">
      <c r="A10" t="s">
        <v>10</v>
      </c>
      <c r="B10">
        <v>4.8075666127214509</v>
      </c>
      <c r="D10" s="7">
        <v>2.5</v>
      </c>
      <c r="E10">
        <f t="shared" si="0"/>
        <v>0</v>
      </c>
      <c r="F10" s="7">
        <f t="shared" si="1"/>
        <v>6.9325026982426183E-3</v>
      </c>
      <c r="H10" t="s">
        <v>36</v>
      </c>
      <c r="I10">
        <v>6.7982675050485195</v>
      </c>
      <c r="J10">
        <v>1445.7176341809334</v>
      </c>
      <c r="K10" s="7">
        <v>2.5</v>
      </c>
      <c r="L10">
        <f t="shared" si="2"/>
        <v>0</v>
      </c>
      <c r="M10" s="7">
        <f t="shared" si="3"/>
        <v>1.2611843287586142E-21</v>
      </c>
      <c r="O10">
        <f t="shared" si="4"/>
        <v>4.8075666127214509</v>
      </c>
      <c r="P10">
        <f t="shared" si="5"/>
        <v>6.7982675050485195</v>
      </c>
      <c r="R10" s="7">
        <v>2.5</v>
      </c>
      <c r="S10">
        <f t="shared" si="6"/>
        <v>0</v>
      </c>
      <c r="T10" s="7">
        <f t="shared" si="7"/>
        <v>3.1916304052758988E-3</v>
      </c>
    </row>
    <row r="11" spans="1:20">
      <c r="A11" t="s">
        <v>11</v>
      </c>
      <c r="B11">
        <v>5.140386778239348</v>
      </c>
      <c r="D11" s="7">
        <v>3</v>
      </c>
      <c r="E11">
        <f t="shared" si="0"/>
        <v>0</v>
      </c>
      <c r="F11" s="7">
        <f t="shared" si="1"/>
        <v>2.7279626727681489E-2</v>
      </c>
      <c r="H11" t="s">
        <v>37</v>
      </c>
      <c r="I11">
        <v>6.5898588342484175</v>
      </c>
      <c r="J11">
        <v>1460.7940314161369</v>
      </c>
      <c r="K11" s="7">
        <v>3</v>
      </c>
      <c r="L11">
        <f t="shared" si="2"/>
        <v>0</v>
      </c>
      <c r="M11" s="7">
        <f t="shared" si="3"/>
        <v>3.0108929628379306E-17</v>
      </c>
      <c r="O11">
        <f t="shared" si="4"/>
        <v>5.140386778239348</v>
      </c>
      <c r="P11">
        <f t="shared" si="5"/>
        <v>6.5898588342484175</v>
      </c>
      <c r="R11" s="7">
        <v>3</v>
      </c>
      <c r="S11">
        <f t="shared" si="6"/>
        <v>0</v>
      </c>
      <c r="T11" s="7">
        <f t="shared" si="7"/>
        <v>1.1299944679758775E-2</v>
      </c>
    </row>
    <row r="12" spans="1:20">
      <c r="A12" t="s">
        <v>12</v>
      </c>
      <c r="B12">
        <v>6.2375644285912486</v>
      </c>
      <c r="D12" s="7">
        <v>3.5</v>
      </c>
      <c r="E12">
        <f t="shared" si="0"/>
        <v>0.1</v>
      </c>
      <c r="F12" s="7">
        <f t="shared" si="1"/>
        <v>8.1002664720564457E-2</v>
      </c>
      <c r="H12" t="s">
        <v>38</v>
      </c>
      <c r="I12">
        <v>6.3533221319442994</v>
      </c>
      <c r="J12">
        <v>1616.1207440120215</v>
      </c>
      <c r="K12" s="7">
        <v>3.5</v>
      </c>
      <c r="L12">
        <f t="shared" si="2"/>
        <v>0</v>
      </c>
      <c r="M12" s="7">
        <f t="shared" si="3"/>
        <v>2.1447811339045052E-13</v>
      </c>
      <c r="O12">
        <f t="shared" si="4"/>
        <v>6.2375644285912486</v>
      </c>
      <c r="P12">
        <f t="shared" si="5"/>
        <v>6.3533221319442994</v>
      </c>
      <c r="R12" s="7">
        <v>3.5</v>
      </c>
      <c r="S12">
        <f t="shared" si="6"/>
        <v>0.05</v>
      </c>
      <c r="T12" s="7">
        <f t="shared" si="7"/>
        <v>3.3033239910820925E-2</v>
      </c>
    </row>
    <row r="13" spans="1:20">
      <c r="A13" t="s">
        <v>13</v>
      </c>
      <c r="B13">
        <v>5.2649186543301623</v>
      </c>
      <c r="D13" s="7">
        <v>4</v>
      </c>
      <c r="E13">
        <f t="shared" si="0"/>
        <v>0.1</v>
      </c>
      <c r="F13" s="7">
        <f t="shared" si="1"/>
        <v>0.18149835564124103</v>
      </c>
      <c r="H13" t="s">
        <v>39</v>
      </c>
      <c r="I13">
        <v>7.3336686794645534</v>
      </c>
      <c r="J13">
        <v>1637.9408682622616</v>
      </c>
      <c r="K13" s="7">
        <v>4</v>
      </c>
      <c r="L13">
        <f t="shared" si="2"/>
        <v>0</v>
      </c>
      <c r="M13" s="7">
        <f t="shared" si="3"/>
        <v>4.5587057230070077E-10</v>
      </c>
      <c r="O13">
        <f t="shared" si="4"/>
        <v>5.2649186543301623</v>
      </c>
      <c r="P13">
        <f t="shared" si="5"/>
        <v>7.3336686794645534</v>
      </c>
      <c r="R13" s="7">
        <v>4</v>
      </c>
      <c r="S13">
        <f t="shared" si="6"/>
        <v>0.05</v>
      </c>
      <c r="T13" s="7">
        <f t="shared" si="7"/>
        <v>7.9732825826789783E-2</v>
      </c>
    </row>
    <row r="14" spans="1:20">
      <c r="A14" t="s">
        <v>14</v>
      </c>
      <c r="B14">
        <v>5.0725925231525988</v>
      </c>
      <c r="D14" s="7">
        <v>4.5</v>
      </c>
      <c r="E14">
        <f t="shared" si="0"/>
        <v>0.25</v>
      </c>
      <c r="F14" s="7">
        <f t="shared" si="1"/>
        <v>0.30687293691385736</v>
      </c>
      <c r="H14" t="s">
        <v>40</v>
      </c>
      <c r="I14">
        <v>7.6672631421769122</v>
      </c>
      <c r="J14">
        <v>1495.4549158151085</v>
      </c>
      <c r="K14" s="7">
        <v>4.5</v>
      </c>
      <c r="L14">
        <f t="shared" si="2"/>
        <v>0</v>
      </c>
      <c r="M14" s="7">
        <f t="shared" si="3"/>
        <v>2.8911528244060761E-7</v>
      </c>
      <c r="O14">
        <f t="shared" si="4"/>
        <v>5.0725925231525988</v>
      </c>
      <c r="P14">
        <f t="shared" si="5"/>
        <v>7.6672631421769122</v>
      </c>
      <c r="R14" s="7">
        <v>4.5</v>
      </c>
      <c r="S14">
        <f t="shared" si="6"/>
        <v>0.125</v>
      </c>
      <c r="T14" s="7">
        <f t="shared" si="7"/>
        <v>0.15890379584529887</v>
      </c>
    </row>
    <row r="15" spans="1:20">
      <c r="A15" t="s">
        <v>15</v>
      </c>
      <c r="B15">
        <v>4.3376208521387429</v>
      </c>
      <c r="D15" s="7">
        <v>5</v>
      </c>
      <c r="E15">
        <f t="shared" si="0"/>
        <v>0.25</v>
      </c>
      <c r="F15" s="7">
        <f t="shared" si="1"/>
        <v>0.39152273972144241</v>
      </c>
      <c r="H15" t="s">
        <v>41</v>
      </c>
      <c r="I15">
        <v>7.3877339511945337</v>
      </c>
      <c r="J15">
        <v>1487.0944153507617</v>
      </c>
      <c r="K15" s="7">
        <v>5</v>
      </c>
      <c r="L15">
        <f t="shared" si="2"/>
        <v>0</v>
      </c>
      <c r="M15" s="7">
        <f t="shared" si="3"/>
        <v>5.4710596845957141E-5</v>
      </c>
      <c r="O15">
        <f t="shared" si="4"/>
        <v>4.3376208521387429</v>
      </c>
      <c r="P15">
        <f t="shared" si="5"/>
        <v>7.3877339511945337</v>
      </c>
      <c r="R15" s="7">
        <v>5</v>
      </c>
      <c r="S15">
        <f t="shared" si="6"/>
        <v>0.125</v>
      </c>
      <c r="T15" s="7">
        <f t="shared" si="7"/>
        <v>0.26148243317141068</v>
      </c>
    </row>
    <row r="16" spans="1:20">
      <c r="A16" t="s">
        <v>16</v>
      </c>
      <c r="B16">
        <v>6.2686667441085744</v>
      </c>
      <c r="D16" s="7">
        <v>5.5</v>
      </c>
      <c r="E16">
        <f t="shared" si="0"/>
        <v>0</v>
      </c>
      <c r="F16" s="7">
        <f t="shared" si="1"/>
        <v>0.37693624392586128</v>
      </c>
      <c r="H16" t="s">
        <v>42</v>
      </c>
      <c r="I16">
        <v>7.7056801428512474</v>
      </c>
      <c r="J16">
        <v>1898.753932728182</v>
      </c>
      <c r="K16" s="7">
        <v>5.5</v>
      </c>
      <c r="L16">
        <f t="shared" si="2"/>
        <v>0</v>
      </c>
      <c r="M16" s="7">
        <f t="shared" si="3"/>
        <v>3.0891768355155906E-3</v>
      </c>
      <c r="O16">
        <f t="shared" si="4"/>
        <v>6.2686667441085744</v>
      </c>
      <c r="P16">
        <f t="shared" si="5"/>
        <v>7.7056801428512474</v>
      </c>
      <c r="R16" s="7">
        <v>5.5</v>
      </c>
      <c r="S16">
        <f t="shared" si="6"/>
        <v>0</v>
      </c>
      <c r="T16" s="7">
        <f t="shared" si="7"/>
        <v>0.35527274704701411</v>
      </c>
    </row>
    <row r="17" spans="1:20">
      <c r="A17" t="s">
        <v>17</v>
      </c>
      <c r="B17">
        <v>4.7312553974519771</v>
      </c>
      <c r="D17" s="7">
        <v>6</v>
      </c>
      <c r="E17">
        <f t="shared" si="0"/>
        <v>0.25</v>
      </c>
      <c r="F17" s="7">
        <f t="shared" si="1"/>
        <v>0.27383648559288076</v>
      </c>
      <c r="H17" t="s">
        <v>43</v>
      </c>
      <c r="I17">
        <v>6.1970732967059687</v>
      </c>
      <c r="J17">
        <v>1311.269085126517</v>
      </c>
      <c r="K17" s="7">
        <v>6</v>
      </c>
      <c r="L17">
        <f t="shared" si="2"/>
        <v>0.2</v>
      </c>
      <c r="M17" s="7">
        <f t="shared" si="3"/>
        <v>5.2045717463907119E-2</v>
      </c>
      <c r="O17">
        <f t="shared" si="4"/>
        <v>4.7312553974519771</v>
      </c>
      <c r="P17">
        <f t="shared" si="5"/>
        <v>6.1970732967059687</v>
      </c>
      <c r="R17" s="7">
        <v>6</v>
      </c>
      <c r="S17">
        <f t="shared" si="6"/>
        <v>0.22500000000000001</v>
      </c>
      <c r="T17" s="7">
        <f t="shared" si="7"/>
        <v>0.3985587986736383</v>
      </c>
    </row>
    <row r="18" spans="1:20">
      <c r="A18" t="s">
        <v>18</v>
      </c>
      <c r="B18">
        <v>7.1317359905483473</v>
      </c>
      <c r="D18" s="7">
        <v>6.5</v>
      </c>
      <c r="E18">
        <f t="shared" si="0"/>
        <v>0</v>
      </c>
      <c r="F18" s="7">
        <f t="shared" si="1"/>
        <v>0.15011608603355867</v>
      </c>
      <c r="H18" t="s">
        <v>44</v>
      </c>
      <c r="I18">
        <v>7.0294643868362314</v>
      </c>
      <c r="J18">
        <v>1924.6522806519527</v>
      </c>
      <c r="K18" s="7">
        <v>6.5</v>
      </c>
      <c r="L18">
        <f t="shared" si="2"/>
        <v>0.35</v>
      </c>
      <c r="M18" s="7">
        <f t="shared" si="3"/>
        <v>0.26163638697124225</v>
      </c>
      <c r="O18">
        <f t="shared" si="4"/>
        <v>7.1317359905483473</v>
      </c>
      <c r="P18">
        <f t="shared" si="5"/>
        <v>7.0294643868362314</v>
      </c>
      <c r="R18" s="7">
        <v>6.5</v>
      </c>
      <c r="S18">
        <f t="shared" si="6"/>
        <v>0.17499999999999999</v>
      </c>
      <c r="T18" s="7">
        <f t="shared" si="7"/>
        <v>0.36917649209018144</v>
      </c>
    </row>
    <row r="19" spans="1:20">
      <c r="A19" t="s">
        <v>19</v>
      </c>
      <c r="B19">
        <v>4.0724725007957474</v>
      </c>
      <c r="D19" s="7">
        <v>7</v>
      </c>
      <c r="E19">
        <f t="shared" si="0"/>
        <v>0.05</v>
      </c>
      <c r="F19" s="7">
        <f t="shared" si="1"/>
        <v>6.2097720596217321E-2</v>
      </c>
      <c r="H19" t="s">
        <v>45</v>
      </c>
      <c r="I19">
        <v>7.2279333212812658</v>
      </c>
      <c r="J19">
        <v>1420.5925229038899</v>
      </c>
      <c r="K19" s="7">
        <v>7</v>
      </c>
      <c r="L19">
        <f t="shared" si="2"/>
        <v>0.35</v>
      </c>
      <c r="M19" s="7">
        <f t="shared" si="3"/>
        <v>0.39244807194052261</v>
      </c>
      <c r="O19">
        <f t="shared" si="4"/>
        <v>4.0724725007957474</v>
      </c>
      <c r="P19">
        <f t="shared" si="5"/>
        <v>7.2279333212812658</v>
      </c>
      <c r="R19" s="7">
        <v>7</v>
      </c>
      <c r="S19">
        <f t="shared" si="6"/>
        <v>0.2</v>
      </c>
      <c r="T19" s="7">
        <f t="shared" si="7"/>
        <v>0.28234935963001379</v>
      </c>
    </row>
    <row r="20" spans="1:20">
      <c r="A20" t="s">
        <v>20</v>
      </c>
      <c r="B20">
        <v>6.2640536857396594</v>
      </c>
      <c r="D20" s="7">
        <v>7.5</v>
      </c>
      <c r="E20">
        <f t="shared" si="0"/>
        <v>0</v>
      </c>
      <c r="F20" s="7">
        <f t="shared" si="1"/>
        <v>1.9383696070469865E-2</v>
      </c>
      <c r="H20" t="s">
        <v>46</v>
      </c>
      <c r="I20">
        <v>6.6056499514839571</v>
      </c>
      <c r="J20">
        <v>1677.0810344198273</v>
      </c>
      <c r="K20" s="7">
        <v>7.5</v>
      </c>
      <c r="L20">
        <f t="shared" si="2"/>
        <v>0.1</v>
      </c>
      <c r="M20" s="7">
        <f t="shared" si="3"/>
        <v>0.17564555736649062</v>
      </c>
      <c r="O20">
        <f t="shared" si="4"/>
        <v>6.2640536857396594</v>
      </c>
      <c r="P20">
        <f t="shared" si="5"/>
        <v>6.6056499514839571</v>
      </c>
      <c r="R20" s="7">
        <v>7.5</v>
      </c>
      <c r="S20">
        <f t="shared" si="6"/>
        <v>0.05</v>
      </c>
      <c r="T20" s="7">
        <f t="shared" si="7"/>
        <v>0.17829973838078852</v>
      </c>
    </row>
    <row r="21" spans="1:20">
      <c r="A21" t="s">
        <v>21</v>
      </c>
      <c r="B21">
        <v>6.1000485071039874</v>
      </c>
      <c r="D21" s="7">
        <v>8</v>
      </c>
      <c r="E21">
        <f t="shared" si="0"/>
        <v>0</v>
      </c>
      <c r="F21" s="7">
        <f t="shared" si="1"/>
        <v>4.5657279514994629E-3</v>
      </c>
      <c r="H21" t="s">
        <v>47</v>
      </c>
      <c r="I21">
        <v>6.3457774360709438</v>
      </c>
      <c r="J21">
        <v>1578.2409195490764</v>
      </c>
      <c r="K21" s="7">
        <v>8</v>
      </c>
      <c r="L21">
        <f t="shared" si="2"/>
        <v>0</v>
      </c>
      <c r="M21" s="7">
        <f t="shared" si="3"/>
        <v>2.3456491470834069E-2</v>
      </c>
      <c r="O21">
        <f t="shared" si="4"/>
        <v>6.1000485071039874</v>
      </c>
      <c r="P21">
        <f t="shared" si="5"/>
        <v>6.3457774360709438</v>
      </c>
      <c r="R21" s="7">
        <v>8</v>
      </c>
      <c r="S21">
        <f t="shared" si="6"/>
        <v>0</v>
      </c>
      <c r="T21" s="7">
        <f t="shared" si="7"/>
        <v>9.2966340394954439E-2</v>
      </c>
    </row>
    <row r="22" spans="1:20">
      <c r="A22" t="s">
        <v>22</v>
      </c>
      <c r="B22">
        <v>5.0577361567117212</v>
      </c>
      <c r="D22" s="7">
        <v>8.5</v>
      </c>
      <c r="E22">
        <f t="shared" si="0"/>
        <v>0</v>
      </c>
      <c r="F22" s="7">
        <f t="shared" si="1"/>
        <v>8.1151392372391228E-4</v>
      </c>
      <c r="H22" t="s">
        <v>48</v>
      </c>
      <c r="I22">
        <v>6.5984343846667191</v>
      </c>
      <c r="J22">
        <v>1456.8197466485394</v>
      </c>
      <c r="K22" s="7">
        <v>8.5</v>
      </c>
      <c r="L22">
        <f t="shared" si="2"/>
        <v>0</v>
      </c>
      <c r="M22" s="7">
        <f t="shared" si="3"/>
        <v>9.3467332591591276E-4</v>
      </c>
      <c r="O22">
        <f t="shared" si="4"/>
        <v>5.0577361567117212</v>
      </c>
      <c r="P22">
        <f t="shared" si="5"/>
        <v>6.5984343846667191</v>
      </c>
      <c r="R22" s="7">
        <v>8.5</v>
      </c>
      <c r="S22">
        <f t="shared" si="6"/>
        <v>0</v>
      </c>
      <c r="T22" s="7">
        <f t="shared" si="7"/>
        <v>4.0023207950053617E-2</v>
      </c>
    </row>
    <row r="23" spans="1:20">
      <c r="A23" t="s">
        <v>23</v>
      </c>
      <c r="B23">
        <v>5.1021472521384563</v>
      </c>
      <c r="D23" s="7">
        <v>9</v>
      </c>
      <c r="E23">
        <f t="shared" si="0"/>
        <v>0</v>
      </c>
      <c r="F23" s="7">
        <f t="shared" si="1"/>
        <v>1.0884147714810271E-4</v>
      </c>
      <c r="H23" t="s">
        <v>49</v>
      </c>
      <c r="I23">
        <v>7.2240796285510287</v>
      </c>
      <c r="J23">
        <v>1583.4387510918114</v>
      </c>
      <c r="K23" s="7">
        <v>9</v>
      </c>
      <c r="L23">
        <f t="shared" si="2"/>
        <v>0</v>
      </c>
      <c r="M23" s="7">
        <f t="shared" si="3"/>
        <v>1.1112903885904361E-5</v>
      </c>
      <c r="O23">
        <f t="shared" si="4"/>
        <v>5.1021472521384563</v>
      </c>
      <c r="P23">
        <f t="shared" si="5"/>
        <v>7.2240796285510287</v>
      </c>
      <c r="R23" s="7">
        <v>9</v>
      </c>
      <c r="S23">
        <f t="shared" si="6"/>
        <v>0</v>
      </c>
      <c r="T23" s="7">
        <f t="shared" si="7"/>
        <v>1.4226864197337737E-2</v>
      </c>
    </row>
    <row r="24" spans="1:20">
      <c r="A24" t="s">
        <v>24</v>
      </c>
      <c r="B24">
        <v>6.3654827411682788</v>
      </c>
      <c r="D24" s="7">
        <v>9.5</v>
      </c>
      <c r="E24">
        <f t="shared" si="0"/>
        <v>0</v>
      </c>
      <c r="F24" s="7">
        <f t="shared" si="1"/>
        <v>1.1015529679328917E-5</v>
      </c>
      <c r="H24" t="s">
        <v>50</v>
      </c>
      <c r="I24">
        <v>6.8720956216801197</v>
      </c>
      <c r="J24">
        <v>1743.2480395431003</v>
      </c>
      <c r="K24" s="7">
        <v>9.5</v>
      </c>
      <c r="L24">
        <f t="shared" si="2"/>
        <v>0</v>
      </c>
      <c r="M24" s="7">
        <f t="shared" si="3"/>
        <v>3.9424498793500468E-8</v>
      </c>
      <c r="O24">
        <f t="shared" si="4"/>
        <v>6.3654827411682788</v>
      </c>
      <c r="P24">
        <f t="shared" si="5"/>
        <v>6.8720956216801197</v>
      </c>
      <c r="R24" s="7">
        <v>9.5</v>
      </c>
      <c r="S24">
        <f t="shared" si="6"/>
        <v>0</v>
      </c>
      <c r="T24" s="7">
        <f t="shared" si="7"/>
        <v>4.175587676246084E-3</v>
      </c>
    </row>
    <row r="25" spans="1:20">
      <c r="A25" t="s">
        <v>29</v>
      </c>
      <c r="B25">
        <f>COUNT(B5:B24)</f>
        <v>20</v>
      </c>
      <c r="D25" s="7">
        <v>10</v>
      </c>
      <c r="E25">
        <f t="shared" si="0"/>
        <v>0</v>
      </c>
      <c r="F25" s="7">
        <f t="shared" si="1"/>
        <v>8.4125730605733854E-7</v>
      </c>
      <c r="H25" t="s">
        <v>29</v>
      </c>
      <c r="I25">
        <f>COUNT(I5:I24)</f>
        <v>20</v>
      </c>
      <c r="K25" s="7">
        <v>10</v>
      </c>
      <c r="L25">
        <f t="shared" si="2"/>
        <v>0</v>
      </c>
      <c r="M25" s="7">
        <f t="shared" si="3"/>
        <v>4.17326263216692E-11</v>
      </c>
      <c r="O25" t="s">
        <v>29</v>
      </c>
      <c r="P25">
        <f>COUNT(B5:B24,I5:I24)</f>
        <v>40</v>
      </c>
      <c r="R25" s="7">
        <v>10</v>
      </c>
      <c r="S25">
        <f t="shared" si="6"/>
        <v>0</v>
      </c>
      <c r="T25" s="7">
        <f t="shared" si="7"/>
        <v>1.0118989817948655E-3</v>
      </c>
    </row>
    <row r="26" spans="1:20">
      <c r="A26" s="8" t="s">
        <v>27</v>
      </c>
      <c r="B26" s="7" t="s">
        <v>28</v>
      </c>
      <c r="D26" s="7">
        <v>10.5</v>
      </c>
      <c r="E26">
        <f t="shared" si="0"/>
        <v>0</v>
      </c>
      <c r="F26" s="7">
        <f t="shared" si="1"/>
        <v>4.8480246488357402E-8</v>
      </c>
      <c r="H26" s="8" t="s">
        <v>27</v>
      </c>
      <c r="I26" s="7" t="s">
        <v>28</v>
      </c>
      <c r="K26" s="7">
        <v>10.5</v>
      </c>
      <c r="L26">
        <f t="shared" si="2"/>
        <v>0</v>
      </c>
      <c r="M26" s="7">
        <f t="shared" si="3"/>
        <v>1.3181236905629935E-14</v>
      </c>
      <c r="O26" s="8" t="s">
        <v>27</v>
      </c>
      <c r="P26" s="7" t="s">
        <v>28</v>
      </c>
      <c r="R26" s="7">
        <v>10.5</v>
      </c>
      <c r="S26">
        <f t="shared" si="6"/>
        <v>0</v>
      </c>
      <c r="T26" s="7">
        <f t="shared" si="7"/>
        <v>2.0247333730144705E-4</v>
      </c>
    </row>
    <row r="27" spans="1:20">
      <c r="A27" s="7">
        <f>B1-2*E1</f>
        <v>3.2980589661113315</v>
      </c>
      <c r="B27" s="7">
        <f>B1+2*E1</f>
        <v>7.0671022868518056</v>
      </c>
      <c r="C27">
        <v>0</v>
      </c>
      <c r="D27" s="7">
        <v>11</v>
      </c>
      <c r="E27">
        <f t="shared" si="0"/>
        <v>0</v>
      </c>
      <c r="F27" s="7">
        <f t="shared" si="1"/>
        <v>2.1082072174704227E-9</v>
      </c>
      <c r="H27" s="7">
        <f>I1-2*L1</f>
        <v>6.008303804777845</v>
      </c>
      <c r="I27" s="7">
        <f>I1+2*L1</f>
        <v>7.8269481091536095</v>
      </c>
      <c r="J27">
        <v>0</v>
      </c>
      <c r="K27" s="7">
        <v>11</v>
      </c>
      <c r="L27">
        <f t="shared" si="2"/>
        <v>0</v>
      </c>
      <c r="M27" s="7">
        <f t="shared" si="3"/>
        <v>1.2422457736532224E-18</v>
      </c>
      <c r="O27" s="7">
        <f>P1-2*S1</f>
        <v>3.7652435553238721</v>
      </c>
      <c r="P27" s="7">
        <f>P1+2*S1</f>
        <v>8.3349630281234255</v>
      </c>
      <c r="Q27">
        <v>0</v>
      </c>
      <c r="R27" s="7">
        <v>11</v>
      </c>
      <c r="S27">
        <f t="shared" si="6"/>
        <v>0</v>
      </c>
      <c r="T27" s="7">
        <f t="shared" si="7"/>
        <v>3.3451042276796988E-5</v>
      </c>
    </row>
    <row r="28" spans="1:20">
      <c r="A28" s="7">
        <f>A27</f>
        <v>3.2980589661113315</v>
      </c>
      <c r="B28" s="7">
        <f>B27</f>
        <v>7.0671022868518056</v>
      </c>
      <c r="C28">
        <v>1</v>
      </c>
      <c r="D28" s="7">
        <v>11.5</v>
      </c>
      <c r="E28">
        <f t="shared" si="0"/>
        <v>0</v>
      </c>
      <c r="F28" s="7">
        <f t="shared" si="1"/>
        <v>6.9178999801978511E-11</v>
      </c>
      <c r="H28" s="7">
        <f>H27</f>
        <v>6.008303804777845</v>
      </c>
      <c r="I28" s="7">
        <f>I27</f>
        <v>7.8269481091536095</v>
      </c>
      <c r="J28">
        <v>1</v>
      </c>
      <c r="K28" s="7">
        <v>11.5</v>
      </c>
      <c r="L28">
        <f t="shared" si="2"/>
        <v>0</v>
      </c>
      <c r="M28" s="7">
        <f t="shared" si="3"/>
        <v>3.4932510904320399E-23</v>
      </c>
      <c r="O28" s="7">
        <f>O27</f>
        <v>3.7652435553238721</v>
      </c>
      <c r="P28" s="7">
        <f>P27</f>
        <v>8.3349630281234255</v>
      </c>
      <c r="Q28">
        <v>1</v>
      </c>
      <c r="R28" s="7">
        <v>11.5</v>
      </c>
      <c r="S28">
        <f t="shared" si="6"/>
        <v>0</v>
      </c>
      <c r="T28" s="7">
        <f t="shared" si="7"/>
        <v>4.5631274366666196E-6</v>
      </c>
    </row>
    <row r="29" spans="1:20">
      <c r="D29" s="7">
        <v>12</v>
      </c>
      <c r="E29">
        <f t="shared" si="0"/>
        <v>0</v>
      </c>
      <c r="F29" s="7">
        <f t="shared" si="1"/>
        <v>1.7129621537341748E-12</v>
      </c>
      <c r="K29" s="7">
        <v>12</v>
      </c>
      <c r="L29">
        <f t="shared" si="2"/>
        <v>0</v>
      </c>
      <c r="M29" s="7">
        <f t="shared" si="3"/>
        <v>2.9310484133245881E-28</v>
      </c>
      <c r="R29" s="7">
        <v>12</v>
      </c>
      <c r="S29">
        <f t="shared" si="6"/>
        <v>0</v>
      </c>
      <c r="T29" s="7">
        <f t="shared" si="7"/>
        <v>5.1395686549488058E-7</v>
      </c>
    </row>
    <row r="30" spans="1:20">
      <c r="D30" s="7">
        <v>12.5</v>
      </c>
      <c r="E30">
        <f t="shared" si="0"/>
        <v>0</v>
      </c>
      <c r="F30" s="7">
        <f t="shared" si="1"/>
        <v>3.2006174088224747E-14</v>
      </c>
      <c r="K30" s="7">
        <v>12.5</v>
      </c>
      <c r="L30">
        <f t="shared" si="2"/>
        <v>0</v>
      </c>
      <c r="M30" s="7">
        <f t="shared" si="3"/>
        <v>7.338158596506256E-34</v>
      </c>
      <c r="R30" s="7">
        <v>12.5</v>
      </c>
      <c r="S30">
        <f t="shared" si="6"/>
        <v>0</v>
      </c>
      <c r="T30" s="7">
        <f t="shared" si="7"/>
        <v>4.7797136216017097E-8</v>
      </c>
    </row>
  </sheetData>
  <mergeCells count="6">
    <mergeCell ref="R3:S3"/>
    <mergeCell ref="A3:B3"/>
    <mergeCell ref="D3:E3"/>
    <mergeCell ref="H3:I3"/>
    <mergeCell ref="K3:L3"/>
    <mergeCell ref="O3:P3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Shear modulus</vt:lpstr>
      <vt:lpstr>Normal stiffness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2020-01-06T05:12:04Z</dcterms:modified>
</cp:coreProperties>
</file>